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5918991\Documents\France\Pitched Roof\ISOVER RO\"/>
    </mc:Choice>
  </mc:AlternateContent>
  <bookViews>
    <workbookView xWindow="0" yWindow="0" windowWidth="15350" windowHeight="3950"/>
  </bookViews>
  <sheets>
    <sheet name="Calculator Vario" sheetId="1" r:id="rId1"/>
    <sheet name="Detalii Sistem " sheetId="4" r:id="rId2"/>
  </sheets>
  <definedNames>
    <definedName name="_xlnm.Print_Area" localSheetId="0">'Calculator Vario'!$A$2:$M$51</definedName>
    <definedName name="_xlnm.Print_Area" localSheetId="1">'Detalii Sistem '!$A$1:$J$48</definedName>
  </definedNames>
  <calcPr calcId="162913"/>
</workbook>
</file>

<file path=xl/calcChain.xml><?xml version="1.0" encoding="utf-8"?>
<calcChain xmlns="http://schemas.openxmlformats.org/spreadsheetml/2006/main">
  <c r="D91" i="1" l="1"/>
  <c r="D90" i="1"/>
  <c r="D89" i="1"/>
  <c r="D88" i="1"/>
  <c r="D87" i="1"/>
  <c r="D86" i="1"/>
  <c r="J39" i="1" l="1"/>
  <c r="L62" i="1" s="1"/>
  <c r="L39" i="1" s="1"/>
  <c r="F92" i="1" s="1"/>
  <c r="L92" i="1" s="1"/>
  <c r="J37" i="1"/>
  <c r="L61" i="1" s="1"/>
  <c r="L37" i="1" s="1"/>
  <c r="F91" i="1" s="1"/>
  <c r="L91" i="1" s="1"/>
  <c r="J35" i="1" l="1"/>
  <c r="L64" i="1" s="1"/>
  <c r="L35" i="1" s="1"/>
  <c r="F90" i="1" s="1"/>
  <c r="L90" i="1" s="1"/>
  <c r="J33" i="1"/>
  <c r="L63" i="1" s="1"/>
  <c r="J31" i="1"/>
  <c r="L66" i="1" s="1"/>
  <c r="L31" i="1" s="1"/>
  <c r="F88" i="1" s="1"/>
  <c r="L88" i="1" s="1"/>
  <c r="J29" i="1"/>
  <c r="L65" i="1" s="1"/>
  <c r="J27" i="1"/>
  <c r="L60" i="1" s="1"/>
  <c r="L27" i="1" s="1"/>
  <c r="F86" i="1" s="1"/>
  <c r="L86" i="1" s="1"/>
  <c r="J25" i="1"/>
  <c r="J23" i="1"/>
  <c r="L58" i="1" s="1"/>
  <c r="L23" i="1" s="1"/>
  <c r="F84" i="1" s="1"/>
  <c r="L84" i="1" s="1"/>
  <c r="J19" i="1"/>
  <c r="M4" i="1"/>
  <c r="M5" i="1" s="1"/>
  <c r="L59" i="1" l="1"/>
  <c r="L25" i="1" s="1"/>
  <c r="F85" i="1" s="1"/>
  <c r="L85" i="1" s="1"/>
  <c r="D103" i="1"/>
  <c r="F103" i="1" s="1"/>
  <c r="C68" i="1"/>
  <c r="H69" i="1" s="1"/>
  <c r="N71" i="1" s="1"/>
  <c r="L9" i="1" s="1"/>
  <c r="J9" i="1"/>
  <c r="J21" i="1"/>
  <c r="L56" i="1" s="1"/>
  <c r="J14" i="1"/>
  <c r="L55" i="1" s="1"/>
  <c r="L14" i="1" s="1"/>
  <c r="F80" i="1" s="1"/>
  <c r="L80" i="1" s="1"/>
  <c r="L19" i="1"/>
  <c r="F82" i="1" s="1"/>
  <c r="L82" i="1" s="1"/>
  <c r="J17" i="1"/>
  <c r="L57" i="1" s="1"/>
  <c r="L17" i="1" s="1"/>
  <c r="F81" i="1" s="1"/>
  <c r="L81" i="1" s="1"/>
  <c r="L21" i="1" l="1"/>
  <c r="F83" i="1" s="1"/>
  <c r="L83" i="1" s="1"/>
  <c r="N73" i="1"/>
  <c r="F79" i="1"/>
  <c r="L79" i="1" l="1"/>
  <c r="L33" i="1" l="1"/>
  <c r="F89" i="1" s="1"/>
  <c r="L89" i="1" s="1"/>
  <c r="L29" i="1"/>
  <c r="F87" i="1" s="1"/>
  <c r="L87" i="1" l="1"/>
  <c r="L94" i="1" s="1"/>
  <c r="F94" i="1"/>
  <c r="F96" i="1" s="1"/>
  <c r="L96" i="1" l="1"/>
  <c r="L44" i="1" s="1"/>
  <c r="L46" i="1"/>
</calcChain>
</file>

<file path=xl/sharedStrings.xml><?xml version="1.0" encoding="utf-8"?>
<sst xmlns="http://schemas.openxmlformats.org/spreadsheetml/2006/main" count="109" uniqueCount="81">
  <si>
    <t>Suprafata acoperisului:</t>
  </si>
  <si>
    <t>Se specifica in  m²</t>
  </si>
  <si>
    <t>KM Duplex</t>
  </si>
  <si>
    <t>KB1</t>
  </si>
  <si>
    <t>Vario KM Duplex</t>
  </si>
  <si>
    <t xml:space="preserve">  </t>
  </si>
  <si>
    <t>Factor</t>
  </si>
  <si>
    <t>Suprafata</t>
  </si>
  <si>
    <t>Necesar</t>
  </si>
  <si>
    <t>Multitape</t>
  </si>
  <si>
    <t>Doublefit</t>
  </si>
  <si>
    <t>Rotunjire sistem</t>
  </si>
  <si>
    <t>Vario KB1</t>
  </si>
  <si>
    <t>Vario Double Fit</t>
  </si>
  <si>
    <t>Vario Multitape</t>
  </si>
  <si>
    <t>Bandă adezivă ranforsată pentru etanşarea VARIO KM DUPLEX UV  la trecerea cablurilor, cleştilor etc.</t>
  </si>
  <si>
    <t>Grosime izolatie</t>
  </si>
  <si>
    <t>Banda adezivă pentru etanşarea îmbinărilor dintre bucatile de membrana VARIO KM DUPLEX UV</t>
  </si>
  <si>
    <t>Adeziv elastic pentru realizarea de îmbinări etanşe între VARIO KM DUPLEX UV şi pereţi, placă, sau planşeu.</t>
  </si>
  <si>
    <t>Membrana inteligenta de difuzie si bariera de vapori</t>
  </si>
  <si>
    <t>m</t>
  </si>
  <si>
    <t>necesar</t>
  </si>
  <si>
    <t>mc</t>
  </si>
  <si>
    <t>1rola</t>
  </si>
  <si>
    <t>necesar role</t>
  </si>
  <si>
    <t>role</t>
  </si>
  <si>
    <t>Grosimea</t>
  </si>
  <si>
    <t>Double Fit</t>
  </si>
  <si>
    <t>Preturi de lista (lei/ambalaj)fara TVA</t>
  </si>
  <si>
    <t>conf.necesarului</t>
  </si>
  <si>
    <t>Total</t>
  </si>
  <si>
    <t>lei</t>
  </si>
  <si>
    <t>lei/mp</t>
  </si>
  <si>
    <t>Nota:</t>
  </si>
  <si>
    <t>- Preturile nu contin TVA</t>
  </si>
  <si>
    <t>λ</t>
  </si>
  <si>
    <t>d</t>
  </si>
  <si>
    <t>Coeficientul de transfer termic</t>
  </si>
  <si>
    <t xml:space="preserve"> </t>
  </si>
  <si>
    <t>Forte</t>
  </si>
  <si>
    <r>
      <t xml:space="preserve">Vata minerala de sticla pentru izolarea mansardelor,
 </t>
    </r>
    <r>
      <rPr>
        <sz val="10"/>
        <color indexed="23"/>
        <rFont val="Calibri"/>
        <family val="2"/>
      </rPr>
      <t>λ</t>
    </r>
    <r>
      <rPr>
        <sz val="4"/>
        <color indexed="23"/>
        <rFont val="Arial"/>
        <family val="2"/>
      </rPr>
      <t xml:space="preserve">D </t>
    </r>
    <r>
      <rPr>
        <sz val="10"/>
        <color indexed="23"/>
        <rFont val="Arial"/>
        <family val="2"/>
      </rPr>
      <t>= 0.034 W/mK</t>
    </r>
  </si>
  <si>
    <t>Calculator materiale MANSARDA PERFECTA PLUS</t>
  </si>
  <si>
    <t>R'</t>
  </si>
  <si>
    <t>U'</t>
  </si>
  <si>
    <t xml:space="preserve">Rezistenta termica corectata </t>
  </si>
  <si>
    <t>Vario DoubleTwin</t>
  </si>
  <si>
    <t>Bandă dublu adezivă, flexibilă, pentru fixarea membranei ISOVER Vario® KM Duplex UV</t>
  </si>
  <si>
    <t>Rigips® RB 12,5 mm</t>
  </si>
  <si>
    <t>Placă din gips-carton, muchie PRO, tip A, cu miez din ipsos alb şi înveliș din carton rezistent, gri</t>
  </si>
  <si>
    <t>Rigiprofil® CD 60</t>
  </si>
  <si>
    <t>Profil din tablă din oţel zincat gofrat prin tehnologia UltraSTEEL®</t>
  </si>
  <si>
    <t>Piesă de ancorare Rigips®</t>
  </si>
  <si>
    <t>Piesă de ancorare a profilelor Rigiprofil®CD de structura de lemn a acoperişului, pe partea laterală a căpriorilor</t>
  </si>
  <si>
    <t>Piesă de îmbinare Rigips®</t>
  </si>
  <si>
    <t>Piesă de îmbinare liniară pentru prelungirea profilelor Rigiprofil® CD 60</t>
  </si>
  <si>
    <t>Șurub autofiletant Rigips® 212/25, 25 mm, ø 3,5 mm</t>
  </si>
  <si>
    <t>ISOVER Forte</t>
  </si>
  <si>
    <t>Bandă autoadezivă Rigips®</t>
  </si>
  <si>
    <t>Bandă din fibră de sticlă
(pentru armarea rosturilor)</t>
  </si>
  <si>
    <t>Rigips® SUPER</t>
  </si>
  <si>
    <t>Chit alb, fin, pe bază de ipsos, recomandat pentru umplerea şi finisarea rosturilor plăcilor din gips-carton, aplicabil manual (TL 60 min), Sac 10 kg</t>
  </si>
  <si>
    <t>Șurub din oţel, de culoare neagră (suprafaţă fosfatată), rezistent la coroziune, diametru 3,5 mm, cu cap înecat şi locaş în cruce, cu gât tip trompetă, cu filet şi vârf ascuţit tip cui, cutie 250 buc.</t>
  </si>
  <si>
    <t xml:space="preserve">  Șurub autofiletant Rigips® 212/25, 25 mm, ø 3,5 mm</t>
  </si>
  <si>
    <t>Șurub autofiletant Rigips® 212/45, 45 mm, ø 3,5 mm</t>
  </si>
  <si>
    <t>Șurub din oţel, de culoare neagră (suprafaţă fosfatată), rezistent la coroziune, diametru 3,5 mm, cu cap înecat şi locaş în cruce, cu gât tip trompetă, cu filet şi vârf ascuţit tip cui, cutie 500 buc.</t>
  </si>
  <si>
    <t>Oferta comerciala materiale MANSARDA PERFECTA PLUS</t>
  </si>
  <si>
    <t>DoubleTwin</t>
  </si>
  <si>
    <t>Rigips® RB 12,5 mm, 1200 x 2600 mm</t>
  </si>
  <si>
    <t>1 EUR =</t>
  </si>
  <si>
    <t>Total materiale "Mansarda Perfecta Plus" - Lei/mp</t>
  </si>
  <si>
    <t>- Pretul final se obtine solicitand oferta comerciala partenerilor Isover, afisati pe site-ul www.isover.ro</t>
  </si>
  <si>
    <t>Total materiale "Mansarda Perfecta Plus"- conform suprafatei</t>
  </si>
  <si>
    <t>- Calculul prezentat este realizat la preturile de lista Saint-Gobain Construction Products Romania.</t>
  </si>
  <si>
    <r>
      <t xml:space="preserve">Alegerea solutiei de termoizolare pentru solutia </t>
    </r>
    <r>
      <rPr>
        <b/>
        <sz val="14"/>
        <color indexed="10"/>
        <rFont val="Calibri"/>
        <family val="2"/>
      </rPr>
      <t>Mansarda Perfecta Plus</t>
    </r>
  </si>
  <si>
    <r>
      <t xml:space="preserve">            Produsele din vata minerala de sticla sunt elastice si compresibile si permit umplerea completa a spatiilor cu forme neregulate - conditie indispensabila pentru o termoizolare eficienta. Recomandarea ISOVER este obtinerea valorii</t>
    </r>
    <r>
      <rPr>
        <b/>
        <sz val="11"/>
        <color indexed="10"/>
        <rFont val="Calibri"/>
        <family val="2"/>
      </rPr>
      <t xml:space="preserve"> R’ = 7 m</t>
    </r>
    <r>
      <rPr>
        <b/>
        <vertAlign val="superscript"/>
        <sz val="11"/>
        <color indexed="10"/>
        <rFont val="Calibri"/>
        <family val="2"/>
      </rPr>
      <t>2</t>
    </r>
    <r>
      <rPr>
        <b/>
        <sz val="11"/>
        <color indexed="10"/>
        <rFont val="Calibri"/>
        <family val="2"/>
      </rPr>
      <t>K/W</t>
    </r>
    <r>
      <rPr>
        <sz val="11"/>
        <color theme="1"/>
        <rFont val="Calibri"/>
        <family val="2"/>
        <scheme val="minor"/>
      </rPr>
      <t xml:space="preserve"> prin instalarea a doua straturi, cu grosime totala de </t>
    </r>
    <r>
      <rPr>
        <b/>
        <sz val="11"/>
        <color indexed="10"/>
        <rFont val="Calibri"/>
        <family val="2"/>
      </rPr>
      <t>30cm</t>
    </r>
    <r>
      <rPr>
        <sz val="11"/>
        <color theme="1"/>
        <rFont val="Calibri"/>
        <family val="2"/>
        <scheme val="minor"/>
      </rPr>
      <t xml:space="preserve">, de produs semirigid din vata minerala de sticla </t>
    </r>
    <r>
      <rPr>
        <b/>
        <sz val="11"/>
        <color indexed="10"/>
        <rFont val="Calibri"/>
        <family val="2"/>
      </rPr>
      <t>Forte</t>
    </r>
    <r>
      <rPr>
        <sz val="11"/>
        <color theme="1"/>
        <rFont val="Calibri"/>
        <family val="2"/>
        <scheme val="minor"/>
      </rPr>
      <t xml:space="preserve">.  Primul strat se va instala intre capriori, iar cel de-al doilea sub capriori.  In plus, </t>
    </r>
    <r>
      <rPr>
        <b/>
        <sz val="11"/>
        <color indexed="10"/>
        <rFont val="Calibri"/>
        <family val="2"/>
      </rPr>
      <t>Forte</t>
    </r>
    <r>
      <rPr>
        <sz val="11"/>
        <color theme="1"/>
        <rFont val="Calibri"/>
        <family val="2"/>
        <scheme val="minor"/>
      </rPr>
      <t xml:space="preserve"> are un coeficient de rezistivitate la trecerea aerului </t>
    </r>
    <r>
      <rPr>
        <b/>
        <sz val="11"/>
        <color indexed="10"/>
        <rFont val="Calibri"/>
        <family val="2"/>
      </rPr>
      <t>AFr&gt;5 kPa s/mp</t>
    </r>
    <r>
      <rPr>
        <sz val="11"/>
        <color theme="1"/>
        <rFont val="Calibri"/>
        <family val="2"/>
        <scheme val="minor"/>
      </rPr>
      <t xml:space="preserve">.  </t>
    </r>
    <r>
      <rPr>
        <b/>
        <sz val="11"/>
        <color indexed="10"/>
        <rFont val="Calibri"/>
        <family val="2"/>
      </rPr>
      <t>Forte</t>
    </r>
    <r>
      <rPr>
        <sz val="11"/>
        <color indexed="10"/>
        <rFont val="Calibri"/>
        <family val="2"/>
      </rPr>
      <t xml:space="preserve"> </t>
    </r>
    <r>
      <rPr>
        <sz val="11"/>
        <color theme="1"/>
        <rFont val="Calibri"/>
        <family val="2"/>
        <scheme val="minor"/>
      </rPr>
      <t>are o greutate redusa - este cu peste 60% mai usor decat produsele din  vata minerala bazaltica cu aceeasi performanta termoizolanta ( valoarea coeficientului λD=0,036W/mK)</t>
    </r>
  </si>
  <si>
    <r>
      <t xml:space="preserve">           Elementele din lemnale structurii mansardei trebuie protejate impotriva degradarilor produse de umiditate. Aceasta protectie este asigurata pe tot timpul anului de membrana </t>
    </r>
    <r>
      <rPr>
        <b/>
        <sz val="11"/>
        <color rgb="FFFF0000"/>
        <rFont val="Calibri"/>
        <family val="2"/>
        <scheme val="minor"/>
      </rPr>
      <t xml:space="preserve">ISOVER </t>
    </r>
    <r>
      <rPr>
        <b/>
        <sz val="11"/>
        <color indexed="10"/>
        <rFont val="Calibri"/>
        <family val="2"/>
      </rPr>
      <t>Vario KM Duplex</t>
    </r>
  </si>
  <si>
    <r>
      <rPr>
        <sz val="14"/>
        <color indexed="8"/>
        <rFont val="Calibri"/>
        <family val="2"/>
      </rPr>
      <t xml:space="preserve">Montarea sistemului </t>
    </r>
    <r>
      <rPr>
        <sz val="14"/>
        <color indexed="10"/>
        <rFont val="Calibri"/>
        <family val="2"/>
      </rPr>
      <t>Mansarda Perfecta Plus</t>
    </r>
  </si>
  <si>
    <t>Montati elemente de fixare avand in vedere ca acestea sa ofere sufiecient spatiu pentru stratul de izolatie.Montati Forte intre capriori. Produsul se va taia in latul rolei adaugandu-se 2 cm la distanta dintre capriori. Forte este suficient de rigid pentru a se sustine singur intre capriori si nu necesita instalarea de elemente ajutatoare de sarma, sau sfoara.</t>
  </si>
  <si>
    <t>Se instaleaza profilele metalice prin clipsare pe ancore. Se umple tot spatiul dintre profile si capriori cu al doilea strat de Forte , fara a se lasa nici un spatiu gol. Stratul de vata de sub capriori se poate instala si inaintea montarii profilelor metalice, prin strapungerea sa cu elementele de fixare. Dupa aceea se instaleaza profilele metalice.</t>
  </si>
  <si>
    <t>Pe profilele metalice se instaleaza din loc in loc bucati de banda dublu-adeziva Vario Double Twin. Pe acestea se va lipi membrana Vario KM Duplex. Bucatile de membrana alaturate se vor suprapune pe 10 cm si se vor lipi cu banda adeziva Vario KB1.</t>
  </si>
  <si>
    <t>Zona din jurul elementelor care strapung membrana trebuie etansata cu banda adeziva Vario Multitape.La zonele de imbinare cu peretii, sau cu ferestrele se va folosi adezivul Vario DoubleFit. La final se vor monta placile de gips-carton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</si>
</sst>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 &quot;m²&quot;"/>
    <numFmt numFmtId="165" formatCode="#,##0\ &quot;cm&quot;"/>
    <numFmt numFmtId="166" formatCode="#,##0\ &quot;Role&quot;"/>
    <numFmt numFmtId="167" formatCode="#,##0\ &quot;Lei&quot;"/>
    <numFmt numFmtId="168" formatCode="#,##0.00\ &quot;(mp*K/W)&quot;"/>
    <numFmt numFmtId="169" formatCode="#,##0.00\ &quot;(W/mp*K))&quot;"/>
    <numFmt numFmtId="170" formatCode="#,##0.0\ &quot;Lei/mp&quot;"/>
    <numFmt numFmtId="171" formatCode="0.0"/>
    <numFmt numFmtId="172" formatCode="#,##0\ &quot;Buc.&quot;"/>
    <numFmt numFmtId="173" formatCode="#,##0\ &quot;Placi&quot;"/>
    <numFmt numFmtId="174" formatCode="#,##0\ &quot;Cutii&quot;"/>
    <numFmt numFmtId="175" formatCode="#,##0\ &quot;Saci&quot;"/>
  </numFmts>
  <fonts count="31" x14ac:knownFonts="1">
    <font>
      <sz val="11"/>
      <color theme="1"/>
      <name val="Calibri"/>
      <family val="2"/>
      <scheme val="minor"/>
    </font>
    <font>
      <b/>
      <sz val="11"/>
      <name val="Arial"/>
      <family val="2"/>
    </font>
    <font>
      <sz val="10"/>
      <color indexed="23"/>
      <name val="Arial"/>
      <family val="2"/>
    </font>
    <font>
      <sz val="10"/>
      <color indexed="23"/>
      <name val="Calibri"/>
      <family val="2"/>
    </font>
    <font>
      <sz val="4"/>
      <color indexed="23"/>
      <name val="Arial"/>
      <family val="2"/>
    </font>
    <font>
      <b/>
      <sz val="14"/>
      <color indexed="10"/>
      <name val="Calibri"/>
      <family val="2"/>
    </font>
    <font>
      <b/>
      <sz val="11"/>
      <color indexed="10"/>
      <name val="Calibri"/>
      <family val="2"/>
    </font>
    <font>
      <b/>
      <vertAlign val="superscript"/>
      <sz val="11"/>
      <color indexed="10"/>
      <name val="Calibri"/>
      <family val="2"/>
    </font>
    <font>
      <sz val="11"/>
      <color indexed="10"/>
      <name val="Calibri"/>
      <family val="2"/>
    </font>
    <font>
      <sz val="14"/>
      <color indexed="8"/>
      <name val="Calibri"/>
      <family val="2"/>
    </font>
    <font>
      <sz val="14"/>
      <color indexed="10"/>
      <name val="Calibri"/>
      <family val="2"/>
    </font>
    <font>
      <sz val="9"/>
      <color theme="1"/>
      <name val="Arial"/>
      <family val="2"/>
    </font>
    <font>
      <b/>
      <sz val="9"/>
      <color theme="1"/>
      <name val="Arial"/>
      <family val="2"/>
    </font>
    <font>
      <b/>
      <sz val="9"/>
      <color theme="1" tint="0.34998626667073579"/>
      <name val="Arial"/>
      <family val="2"/>
    </font>
    <font>
      <sz val="9"/>
      <color theme="0" tint="-0.499984740745262"/>
      <name val="Arial"/>
      <family val="2"/>
    </font>
    <font>
      <b/>
      <sz val="11"/>
      <color theme="0" tint="-0.499984740745262"/>
      <name val="Arial"/>
      <family val="2"/>
    </font>
    <font>
      <b/>
      <sz val="12"/>
      <color theme="0" tint="-0.499984740745262"/>
      <name val="Arial"/>
      <family val="2"/>
    </font>
    <font>
      <sz val="10"/>
      <color theme="0" tint="-0.499984740745262"/>
      <name val="Arial"/>
      <family val="2"/>
    </font>
    <font>
      <sz val="9"/>
      <color theme="1" tint="0.34998626667073579"/>
      <name val="Arial"/>
      <family val="2"/>
    </font>
    <font>
      <sz val="9"/>
      <color theme="1"/>
      <name val="Calibri"/>
      <family val="2"/>
    </font>
    <font>
      <sz val="8"/>
      <color theme="1"/>
      <name val="Arial"/>
      <family val="2"/>
    </font>
    <font>
      <b/>
      <sz val="11"/>
      <color theme="1"/>
      <name val="Arial"/>
      <family val="2"/>
    </font>
    <font>
      <b/>
      <sz val="14"/>
      <color theme="0" tint="-0.34998626667073579"/>
      <name val="Arial"/>
      <family val="2"/>
    </font>
    <font>
      <u/>
      <sz val="20"/>
      <color theme="0" tint="-0.499984740745262"/>
      <name val="Arial"/>
      <family val="2"/>
    </font>
    <font>
      <sz val="7"/>
      <color theme="1"/>
      <name val="Arial"/>
      <family val="2"/>
    </font>
    <font>
      <b/>
      <sz val="12"/>
      <color theme="1"/>
      <name val="Calibri"/>
      <family val="2"/>
      <scheme val="minor"/>
    </font>
    <font>
      <sz val="14"/>
      <color theme="1"/>
      <name val="Calibri"/>
      <family val="2"/>
      <scheme val="minor"/>
    </font>
    <font>
      <sz val="14"/>
      <color theme="1"/>
      <name val="Calibri"/>
      <family val="2"/>
    </font>
    <font>
      <sz val="10"/>
      <color theme="1"/>
      <name val="Calibri"/>
      <family val="2"/>
      <scheme val="minor"/>
    </font>
    <font>
      <sz val="8"/>
      <color rgb="FF000000"/>
      <name val="Tahoma"/>
      <family val="2"/>
    </font>
    <font>
      <b/>
      <sz val="11"/>
      <color rgb="FFFF0000"/>
      <name val="Calibri"/>
      <family val="2"/>
      <scheme val="minor"/>
    </font>
  </fonts>
  <fills count="4">
    <fill>
      <patternFill patternType="none"/>
    </fill>
    <fill>
      <patternFill patternType="gray125"/>
    </fill>
    <fill>
      <patternFill patternType="solid">
        <fgColor rgb="FFCCFF33"/>
        <bgColor indexed="64"/>
      </patternFill>
    </fill>
    <fill>
      <patternFill patternType="solid">
        <fgColor theme="0" tint="-4.9989318521683403E-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style="medium">
        <color rgb="FFFF0000"/>
      </top>
      <bottom style="thin">
        <color rgb="FFFF0000"/>
      </bottom>
      <diagonal/>
    </border>
    <border>
      <left/>
      <right style="medium">
        <color rgb="FFFF0000"/>
      </right>
      <top/>
      <bottom/>
      <diagonal/>
    </border>
  </borders>
  <cellStyleXfs count="1">
    <xf numFmtId="0" fontId="0" fillId="0" borderId="0"/>
  </cellStyleXfs>
  <cellXfs count="95">
    <xf numFmtId="0" fontId="0" fillId="0" borderId="0" xfId="0"/>
    <xf numFmtId="164" fontId="1" fillId="2" borderId="13" xfId="0" applyNumberFormat="1" applyFont="1" applyFill="1" applyBorder="1" applyAlignment="1" applyProtection="1">
      <alignment horizontal="center" vertical="center"/>
      <protection locked="0"/>
    </xf>
    <xf numFmtId="170" fontId="13" fillId="2" borderId="1" xfId="0" applyNumberFormat="1" applyFont="1" applyFill="1" applyBorder="1" applyAlignment="1" applyProtection="1">
      <alignment horizontal="center" vertical="center"/>
    </xf>
    <xf numFmtId="167" fontId="13" fillId="2" borderId="1" xfId="0" applyNumberFormat="1" applyFont="1" applyFill="1" applyBorder="1" applyAlignment="1" applyProtection="1">
      <alignment horizontal="center" vertical="center"/>
    </xf>
    <xf numFmtId="165" fontId="1" fillId="2" borderId="14" xfId="0" applyNumberFormat="1" applyFont="1" applyFill="1" applyBorder="1" applyAlignment="1" applyProtection="1">
      <alignment horizontal="center" vertical="center"/>
    </xf>
    <xf numFmtId="0" fontId="11" fillId="0" borderId="0" xfId="0" applyFont="1" applyProtection="1"/>
    <xf numFmtId="0" fontId="11" fillId="0" borderId="2" xfId="0" applyFont="1" applyBorder="1" applyProtection="1"/>
    <xf numFmtId="0" fontId="11" fillId="0" borderId="3" xfId="0" applyFont="1" applyBorder="1" applyProtection="1"/>
    <xf numFmtId="0" fontId="11" fillId="0" borderId="4" xfId="0" applyFont="1" applyBorder="1" applyProtection="1"/>
    <xf numFmtId="0" fontId="11" fillId="0" borderId="0" xfId="0" applyFont="1" applyBorder="1" applyProtection="1"/>
    <xf numFmtId="0" fontId="11" fillId="0" borderId="5" xfId="0" applyFont="1" applyBorder="1" applyProtection="1"/>
    <xf numFmtId="0" fontId="14" fillId="0" borderId="0" xfId="0" applyFont="1" applyBorder="1" applyProtection="1"/>
    <xf numFmtId="0" fontId="12" fillId="3" borderId="2" xfId="0" applyFont="1" applyFill="1" applyBorder="1" applyAlignment="1" applyProtection="1">
      <alignment horizontal="center" vertical="center"/>
    </xf>
    <xf numFmtId="0" fontId="11" fillId="3" borderId="9" xfId="0" applyFont="1" applyFill="1" applyBorder="1" applyProtection="1"/>
    <xf numFmtId="168" fontId="11" fillId="3" borderId="3" xfId="0" applyNumberFormat="1"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11" fillId="3" borderId="7" xfId="0" applyFont="1" applyFill="1" applyBorder="1" applyProtection="1"/>
    <xf numFmtId="169" fontId="11" fillId="3" borderId="8" xfId="0" applyNumberFormat="1"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16" fillId="0" borderId="0" xfId="0" applyFont="1" applyBorder="1" applyProtection="1"/>
    <xf numFmtId="0" fontId="0" fillId="0" borderId="0" xfId="0" applyProtection="1"/>
    <xf numFmtId="0" fontId="16" fillId="0" borderId="0" xfId="0" applyFont="1" applyBorder="1" applyAlignment="1" applyProtection="1">
      <alignment horizontal="left" vertical="center"/>
    </xf>
    <xf numFmtId="0" fontId="17" fillId="0" borderId="0" xfId="0" applyFont="1" applyBorder="1" applyAlignment="1" applyProtection="1">
      <alignment horizontal="center" vertical="center" wrapText="1"/>
    </xf>
    <xf numFmtId="2" fontId="14" fillId="0" borderId="0" xfId="0" applyNumberFormat="1" applyFont="1" applyBorder="1" applyAlignment="1" applyProtection="1">
      <alignment horizontal="center" vertical="center"/>
    </xf>
    <xf numFmtId="164" fontId="18" fillId="0" borderId="0"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xf>
    <xf numFmtId="0" fontId="16" fillId="0" borderId="0" xfId="0" applyFont="1" applyBorder="1" applyAlignment="1" applyProtection="1">
      <alignment horizontal="center" vertical="center"/>
    </xf>
    <xf numFmtId="2" fontId="14" fillId="0" borderId="0" xfId="0" applyNumberFormat="1" applyFont="1" applyBorder="1" applyProtection="1"/>
    <xf numFmtId="0" fontId="14" fillId="0" borderId="0" xfId="0" applyFont="1" applyFill="1" applyBorder="1" applyProtection="1"/>
    <xf numFmtId="172" fontId="13" fillId="2" borderId="1" xfId="0" applyNumberFormat="1" applyFont="1" applyFill="1" applyBorder="1" applyAlignment="1" applyProtection="1">
      <alignment horizontal="center" vertical="center"/>
    </xf>
    <xf numFmtId="0" fontId="11" fillId="0" borderId="0" xfId="0" applyFont="1" applyBorder="1" applyAlignment="1" applyProtection="1">
      <alignment horizontal="left" vertical="center"/>
    </xf>
    <xf numFmtId="0" fontId="11" fillId="0" borderId="5" xfId="0" applyFont="1" applyBorder="1" applyAlignment="1" applyProtection="1">
      <alignment horizontal="center" vertical="center" wrapText="1"/>
    </xf>
    <xf numFmtId="0" fontId="11" fillId="0" borderId="4" xfId="0" applyFont="1" applyFill="1" applyBorder="1" applyProtection="1"/>
    <xf numFmtId="0" fontId="11" fillId="0" borderId="0" xfId="0" applyFont="1" applyFill="1" applyBorder="1" applyProtection="1"/>
    <xf numFmtId="0" fontId="16" fillId="0" borderId="0" xfId="0" applyFont="1" applyFill="1" applyBorder="1" applyAlignment="1" applyProtection="1">
      <alignment horizontal="left" vertical="center"/>
    </xf>
    <xf numFmtId="0" fontId="16" fillId="0" borderId="0" xfId="0" applyFont="1" applyFill="1" applyBorder="1" applyProtection="1"/>
    <xf numFmtId="0" fontId="17" fillId="0" borderId="0" xfId="0" applyFont="1" applyFill="1" applyBorder="1" applyAlignment="1" applyProtection="1">
      <alignment horizontal="center" vertical="center" wrapText="1"/>
    </xf>
    <xf numFmtId="2" fontId="14" fillId="0" borderId="0" xfId="0" applyNumberFormat="1" applyFont="1" applyFill="1" applyBorder="1" applyAlignment="1" applyProtection="1">
      <alignment horizontal="center" vertical="center"/>
    </xf>
    <xf numFmtId="166" fontId="13" fillId="0" borderId="7" xfId="0" applyNumberFormat="1"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0" xfId="0" applyFont="1" applyFill="1" applyProtection="1"/>
    <xf numFmtId="0" fontId="0" fillId="0" borderId="0" xfId="0" applyFill="1" applyProtection="1"/>
    <xf numFmtId="0" fontId="17" fillId="0" borderId="0" xfId="0" applyFont="1" applyFill="1" applyBorder="1" applyAlignment="1" applyProtection="1">
      <alignment horizontal="left" vertical="center" wrapText="1"/>
    </xf>
    <xf numFmtId="0" fontId="16" fillId="0" borderId="0" xfId="0" applyFont="1" applyBorder="1" applyAlignment="1" applyProtection="1">
      <alignment horizontal="left" vertical="center" wrapText="1"/>
    </xf>
    <xf numFmtId="173" fontId="13" fillId="2" borderId="1" xfId="0" applyNumberFormat="1" applyFont="1" applyFill="1" applyBorder="1" applyAlignment="1" applyProtection="1">
      <alignment horizontal="center" vertical="center"/>
    </xf>
    <xf numFmtId="174" fontId="13" fillId="2" borderId="1" xfId="0" applyNumberFormat="1" applyFont="1" applyFill="1" applyBorder="1" applyAlignment="1" applyProtection="1">
      <alignment horizontal="center" vertical="center"/>
    </xf>
    <xf numFmtId="166" fontId="13"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horizontal="left" vertical="center" wrapText="1"/>
    </xf>
    <xf numFmtId="175" fontId="13" fillId="2" borderId="1" xfId="0" applyNumberFormat="1" applyFont="1" applyFill="1" applyBorder="1" applyAlignment="1" applyProtection="1">
      <alignment horizontal="center" vertical="center"/>
    </xf>
    <xf numFmtId="0" fontId="11" fillId="0" borderId="6" xfId="0" applyFont="1" applyBorder="1" applyProtection="1"/>
    <xf numFmtId="0" fontId="11" fillId="0" borderId="7" xfId="0" applyFont="1" applyBorder="1" applyProtection="1"/>
    <xf numFmtId="0" fontId="11" fillId="0" borderId="8" xfId="0" applyFont="1" applyBorder="1" applyProtection="1"/>
    <xf numFmtId="0" fontId="11" fillId="0" borderId="9" xfId="0" applyFont="1" applyBorder="1" applyProtection="1"/>
    <xf numFmtId="0" fontId="21" fillId="0" borderId="0" xfId="0" applyFont="1" applyBorder="1" applyAlignment="1" applyProtection="1">
      <alignment horizontal="left"/>
    </xf>
    <xf numFmtId="0" fontId="20" fillId="0" borderId="0" xfId="0" applyFont="1" applyBorder="1" applyProtection="1"/>
    <xf numFmtId="0" fontId="11" fillId="0" borderId="4" xfId="0" applyFont="1" applyBorder="1" applyAlignment="1" applyProtection="1">
      <alignment wrapText="1"/>
    </xf>
    <xf numFmtId="0" fontId="11" fillId="0" borderId="0" xfId="0" applyFont="1" applyBorder="1" applyAlignment="1" applyProtection="1">
      <alignment wrapText="1"/>
    </xf>
    <xf numFmtId="0" fontId="11" fillId="0" borderId="5" xfId="0" applyFont="1" applyBorder="1" applyAlignment="1" applyProtection="1">
      <alignment wrapText="1"/>
    </xf>
    <xf numFmtId="0" fontId="11" fillId="0" borderId="0" xfId="0" applyFont="1" applyAlignment="1" applyProtection="1">
      <alignment wrapText="1"/>
    </xf>
    <xf numFmtId="0" fontId="11" fillId="0" borderId="6" xfId="0" applyFont="1" applyBorder="1" applyAlignment="1" applyProtection="1">
      <alignment wrapText="1"/>
    </xf>
    <xf numFmtId="0" fontId="11" fillId="0" borderId="7" xfId="0" applyFont="1" applyBorder="1" applyAlignment="1" applyProtection="1">
      <alignment wrapText="1"/>
    </xf>
    <xf numFmtId="0" fontId="11" fillId="0" borderId="8" xfId="0" applyFont="1" applyBorder="1" applyAlignment="1" applyProtection="1">
      <alignment wrapText="1"/>
    </xf>
    <xf numFmtId="171" fontId="11" fillId="0" borderId="0" xfId="0" applyNumberFormat="1" applyFont="1" applyProtection="1"/>
    <xf numFmtId="0" fontId="11" fillId="0" borderId="0" xfId="0" applyFont="1" applyAlignment="1" applyProtection="1">
      <alignment horizontal="left" vertical="top"/>
    </xf>
    <xf numFmtId="2" fontId="11" fillId="0" borderId="0" xfId="0" applyNumberFormat="1" applyFont="1" applyProtection="1"/>
    <xf numFmtId="0" fontId="0" fillId="0" borderId="0" xfId="0" applyAlignment="1" applyProtection="1">
      <alignment horizontal="right"/>
    </xf>
    <xf numFmtId="0" fontId="0" fillId="0" borderId="0" xfId="0" applyAlignment="1" applyProtection="1">
      <alignment horizontal="left"/>
    </xf>
    <xf numFmtId="0" fontId="11" fillId="0" borderId="0" xfId="0" applyFont="1" applyAlignment="1" applyProtection="1">
      <alignment horizontal="right"/>
    </xf>
    <xf numFmtId="1" fontId="11" fillId="0" borderId="0" xfId="0" applyNumberFormat="1" applyFont="1" applyProtection="1"/>
    <xf numFmtId="0" fontId="19" fillId="0" borderId="0" xfId="0" applyFont="1" applyProtection="1"/>
    <xf numFmtId="165" fontId="11" fillId="0" borderId="0" xfId="0" applyNumberFormat="1" applyFont="1" applyProtection="1"/>
    <xf numFmtId="0" fontId="11" fillId="0" borderId="4" xfId="0" applyFont="1" applyBorder="1" applyProtection="1">
      <protection locked="0"/>
    </xf>
    <xf numFmtId="0" fontId="23" fillId="0" borderId="9" xfId="0" applyFont="1" applyBorder="1" applyAlignment="1" applyProtection="1">
      <alignment horizontal="center"/>
    </xf>
    <xf numFmtId="0" fontId="23" fillId="0" borderId="0" xfId="0" applyFont="1" applyBorder="1" applyAlignment="1" applyProtection="1">
      <alignment horizontal="center"/>
    </xf>
    <xf numFmtId="0" fontId="11" fillId="0" borderId="0" xfId="0" applyFont="1" applyAlignment="1" applyProtection="1">
      <alignment horizontal="center"/>
    </xf>
    <xf numFmtId="49" fontId="24" fillId="0" borderId="0" xfId="0" applyNumberFormat="1" applyFont="1" applyBorder="1" applyAlignment="1" applyProtection="1">
      <alignment horizontal="left" wrapText="1"/>
    </xf>
    <xf numFmtId="49" fontId="24" fillId="0" borderId="7" xfId="0" applyNumberFormat="1" applyFont="1" applyBorder="1" applyAlignment="1" applyProtection="1">
      <alignment horizontal="left" wrapText="1"/>
    </xf>
    <xf numFmtId="49" fontId="24" fillId="0" borderId="0" xfId="0" applyNumberFormat="1" applyFont="1" applyBorder="1" applyAlignment="1" applyProtection="1">
      <alignment horizontal="left" vertical="center" wrapText="1"/>
    </xf>
    <xf numFmtId="49" fontId="24" fillId="0" borderId="0" xfId="0" applyNumberFormat="1" applyFont="1" applyBorder="1" applyAlignment="1" applyProtection="1">
      <alignment horizontal="left"/>
    </xf>
    <xf numFmtId="0" fontId="11" fillId="3" borderId="9" xfId="0" applyFont="1" applyFill="1" applyBorder="1" applyAlignment="1" applyProtection="1">
      <alignment horizontal="center" vertical="center" wrapText="1"/>
    </xf>
    <xf numFmtId="0" fontId="11" fillId="3" borderId="7" xfId="0" applyFont="1" applyFill="1" applyBorder="1" applyAlignment="1" applyProtection="1">
      <alignment horizontal="center" vertical="center" wrapText="1"/>
    </xf>
    <xf numFmtId="0" fontId="21" fillId="0" borderId="0" xfId="0" applyFont="1" applyBorder="1" applyAlignment="1" applyProtection="1">
      <alignment horizontal="left"/>
    </xf>
    <xf numFmtId="0" fontId="22" fillId="0" borderId="0" xfId="0" applyFont="1" applyBorder="1" applyAlignment="1" applyProtection="1">
      <alignment horizontal="left" vertical="center"/>
    </xf>
    <xf numFmtId="0" fontId="22" fillId="0" borderId="15" xfId="0" applyFont="1" applyBorder="1" applyAlignment="1" applyProtection="1">
      <alignment horizontal="left" vertical="center"/>
    </xf>
    <xf numFmtId="0" fontId="25" fillId="0" borderId="0" xfId="0" applyFont="1" applyAlignment="1">
      <alignment horizontal="center"/>
    </xf>
    <xf numFmtId="0" fontId="0" fillId="0" borderId="0" xfId="0" applyAlignment="1">
      <alignment horizontal="left" vertical="center" wrapText="1"/>
    </xf>
    <xf numFmtId="0" fontId="0" fillId="0" borderId="0" xfId="0" applyAlignment="1">
      <alignment horizontal="left" wrapText="1"/>
    </xf>
    <xf numFmtId="0" fontId="27"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28" fillId="0" borderId="0" xfId="0" applyFont="1" applyAlignment="1">
      <alignment horizontal="center" wrapText="1"/>
    </xf>
    <xf numFmtId="0" fontId="0" fillId="0" borderId="0" xfId="0" applyAlignment="1">
      <alignment horizontal="center" wrapText="1"/>
    </xf>
    <xf numFmtId="0" fontId="26" fillId="0" borderId="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O$42"/>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emf"/><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22.jpeg"/><Relationship Id="rId3" Type="http://schemas.openxmlformats.org/officeDocument/2006/relationships/image" Target="../media/image17.jpeg"/><Relationship Id="rId7" Type="http://schemas.openxmlformats.org/officeDocument/2006/relationships/image" Target="../media/image21.jpeg"/><Relationship Id="rId2" Type="http://schemas.openxmlformats.org/officeDocument/2006/relationships/image" Target="../media/image16.jpeg"/><Relationship Id="rId1" Type="http://schemas.openxmlformats.org/officeDocument/2006/relationships/image" Target="../media/image15.jpeg"/><Relationship Id="rId6" Type="http://schemas.openxmlformats.org/officeDocument/2006/relationships/image" Target="../media/image20.jpeg"/><Relationship Id="rId5" Type="http://schemas.openxmlformats.org/officeDocument/2006/relationships/image" Target="../media/image19.jpeg"/><Relationship Id="rId4" Type="http://schemas.openxmlformats.org/officeDocument/2006/relationships/image" Target="../media/image18.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3.jpeg"/></Relationships>
</file>

<file path=xl/drawings/drawing1.xml><?xml version="1.0" encoding="utf-8"?>
<xdr:wsDr xmlns:xdr="http://schemas.openxmlformats.org/drawingml/2006/spreadsheetDrawing" xmlns:a="http://schemas.openxmlformats.org/drawingml/2006/main">
  <xdr:twoCellAnchor>
    <xdr:from>
      <xdr:col>0</xdr:col>
      <xdr:colOff>149225</xdr:colOff>
      <xdr:row>3</xdr:row>
      <xdr:rowOff>9525</xdr:rowOff>
    </xdr:from>
    <xdr:to>
      <xdr:col>0</xdr:col>
      <xdr:colOff>705044</xdr:colOff>
      <xdr:row>3</xdr:row>
      <xdr:rowOff>225525</xdr:rowOff>
    </xdr:to>
    <xdr:sp macro="" textlink="">
      <xdr:nvSpPr>
        <xdr:cNvPr id="3" name="Pfeil nach rechts 2"/>
        <xdr:cNvSpPr/>
      </xdr:nvSpPr>
      <xdr:spPr>
        <a:xfrm>
          <a:off x="142875" y="600075"/>
          <a:ext cx="523875" cy="216000"/>
        </a:xfrm>
        <a:prstGeom prst="rightArrow">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2</xdr:col>
      <xdr:colOff>158750</xdr:colOff>
      <xdr:row>19</xdr:row>
      <xdr:rowOff>19050</xdr:rowOff>
    </xdr:from>
    <xdr:to>
      <xdr:col>2</xdr:col>
      <xdr:colOff>1085850</xdr:colOff>
      <xdr:row>21</xdr:row>
      <xdr:rowOff>133350</xdr:rowOff>
    </xdr:to>
    <xdr:pic>
      <xdr:nvPicPr>
        <xdr:cNvPr id="1761" name="Picture 9" descr="04172_Internet_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4292600"/>
          <a:ext cx="927100" cy="80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139700</xdr:colOff>
      <xdr:row>4</xdr:row>
      <xdr:rowOff>76200</xdr:rowOff>
    </xdr:from>
    <xdr:to>
      <xdr:col>0</xdr:col>
      <xdr:colOff>688822</xdr:colOff>
      <xdr:row>5</xdr:row>
      <xdr:rowOff>6450</xdr:rowOff>
    </xdr:to>
    <xdr:sp macro="" textlink="">
      <xdr:nvSpPr>
        <xdr:cNvPr id="7" name="Pfeil nach rechts 2"/>
        <xdr:cNvSpPr/>
      </xdr:nvSpPr>
      <xdr:spPr>
        <a:xfrm>
          <a:off x="133350" y="952500"/>
          <a:ext cx="523875" cy="216000"/>
        </a:xfrm>
        <a:prstGeom prst="rightArrow">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oneCellAnchor>
    <xdr:from>
      <xdr:col>10</xdr:col>
      <xdr:colOff>133350</xdr:colOff>
      <xdr:row>111</xdr:row>
      <xdr:rowOff>142875</xdr:rowOff>
    </xdr:from>
    <xdr:ext cx="1752559" cy="413944"/>
    <xdr:sp macro="[0]!Macro3" textlink="">
      <xdr:nvSpPr>
        <xdr:cNvPr id="2" name="Rounded Rectangle 1"/>
        <xdr:cNvSpPr/>
      </xdr:nvSpPr>
      <xdr:spPr>
        <a:xfrm>
          <a:off x="8035572" y="6972653"/>
          <a:ext cx="1752559" cy="41394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lang="en-US" sz="1800" b="1"/>
            <a:t>PRINT</a:t>
          </a:r>
        </a:p>
      </xdr:txBody>
    </xdr:sp>
    <xdr:clientData fPrintsWithSheet="0"/>
  </xdr:oneCellAnchor>
  <mc:AlternateContent xmlns:mc="http://schemas.openxmlformats.org/markup-compatibility/2006">
    <mc:Choice xmlns:a14="http://schemas.microsoft.com/office/drawing/2010/main" Requires="a14">
      <xdr:twoCellAnchor editAs="oneCell">
        <xdr:from>
          <xdr:col>0</xdr:col>
          <xdr:colOff>139700</xdr:colOff>
          <xdr:row>20</xdr:row>
          <xdr:rowOff>38100</xdr:rowOff>
        </xdr:from>
        <xdr:to>
          <xdr:col>2</xdr:col>
          <xdr:colOff>69850</xdr:colOff>
          <xdr:row>20</xdr:row>
          <xdr:rowOff>457200</xdr:rowOff>
        </xdr:to>
        <xdr:sp macro="" textlink="">
          <xdr:nvSpPr>
            <xdr:cNvPr id="1589" name="Check Box 565" descr="Sunt strapungeri" hidden="1">
              <a:extLst>
                <a:ext uri="{63B3BB69-23CF-44E3-9099-C40C66FF867C}">
                  <a14:compatExt spid="_x0000_s1589"/>
                </a:ext>
              </a:extLst>
            </xdr:cNvPr>
            <xdr:cNvSpPr/>
          </xdr:nvSpPr>
          <xdr:spPr bwMode="auto">
            <a:xfrm>
              <a:off x="0" y="0"/>
              <a:ext cx="0" cy="0"/>
            </a:xfrm>
            <a:prstGeom prst="rect">
              <a:avLst/>
            </a:prstGeom>
            <a:solidFill>
              <a:srgbClr val="99CC00" mc:Ignorable="a14" a14:legacySpreadsheetColorIndex="50">
                <a:alpha val="67000"/>
              </a:srgbClr>
            </a:solidFill>
            <a:ln w="9525">
              <a:solidFill>
                <a:srgbClr val="000000" mc:Ignorable="a14" a14:legacySpreadsheetColorIndex="64"/>
              </a:solidFill>
              <a:miter lim="800000"/>
              <a:headEnd/>
              <a:tailEnd/>
            </a:ln>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Exista strapungeri</a:t>
              </a:r>
            </a:p>
          </xdr:txBody>
        </xdr:sp>
        <xdr:clientData fLocksWithSheet="0"/>
      </xdr:twoCellAnchor>
    </mc:Choice>
    <mc:Fallback/>
  </mc:AlternateContent>
  <xdr:twoCellAnchor editAs="oneCell">
    <xdr:from>
      <xdr:col>2</xdr:col>
      <xdr:colOff>77613</xdr:colOff>
      <xdr:row>10</xdr:row>
      <xdr:rowOff>28222</xdr:rowOff>
    </xdr:from>
    <xdr:to>
      <xdr:col>2</xdr:col>
      <xdr:colOff>1195549</xdr:colOff>
      <xdr:row>14</xdr:row>
      <xdr:rowOff>21166</xdr:rowOff>
    </xdr:to>
    <xdr:pic>
      <xdr:nvPicPr>
        <xdr:cNvPr id="13" name="Picture 12" descr="Isover VARIO® KM Duplex UV - folie anticonden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3391" y="2187222"/>
          <a:ext cx="1117936"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126372</xdr:colOff>
      <xdr:row>6</xdr:row>
      <xdr:rowOff>35277</xdr:rowOff>
    </xdr:from>
    <xdr:to>
      <xdr:col>2</xdr:col>
      <xdr:colOff>1128889</xdr:colOff>
      <xdr:row>10</xdr:row>
      <xdr:rowOff>66830</xdr:rowOff>
    </xdr:to>
    <xdr:pic>
      <xdr:nvPicPr>
        <xdr:cNvPr id="14" name="Picture 13" descr="Forte"/>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22150" y="1411110"/>
          <a:ext cx="1002517" cy="814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140857</xdr:colOff>
      <xdr:row>15</xdr:row>
      <xdr:rowOff>84666</xdr:rowOff>
    </xdr:from>
    <xdr:to>
      <xdr:col>2</xdr:col>
      <xdr:colOff>966549</xdr:colOff>
      <xdr:row>17</xdr:row>
      <xdr:rowOff>134055</xdr:rowOff>
    </xdr:to>
    <xdr:pic>
      <xdr:nvPicPr>
        <xdr:cNvPr id="15" name="Picture 14" descr="Vario KB1"/>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4852" b="14604"/>
        <a:stretch/>
      </xdr:blipFill>
      <xdr:spPr bwMode="auto">
        <a:xfrm>
          <a:off x="1636635" y="2899833"/>
          <a:ext cx="825692" cy="5856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28222</xdr:colOff>
      <xdr:row>18</xdr:row>
      <xdr:rowOff>134056</xdr:rowOff>
    </xdr:from>
    <xdr:to>
      <xdr:col>2</xdr:col>
      <xdr:colOff>1148144</xdr:colOff>
      <xdr:row>18</xdr:row>
      <xdr:rowOff>571499</xdr:rowOff>
    </xdr:to>
    <xdr:pic>
      <xdr:nvPicPr>
        <xdr:cNvPr id="16" name="Picture 15" descr="Vario DoubleFit"/>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6065" b="15021"/>
        <a:stretch/>
      </xdr:blipFill>
      <xdr:spPr bwMode="auto">
        <a:xfrm>
          <a:off x="1524000" y="3718278"/>
          <a:ext cx="1119922" cy="4374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131030</xdr:colOff>
      <xdr:row>22</xdr:row>
      <xdr:rowOff>7056</xdr:rowOff>
    </xdr:from>
    <xdr:to>
      <xdr:col>2</xdr:col>
      <xdr:colOff>959555</xdr:colOff>
      <xdr:row>23</xdr:row>
      <xdr:rowOff>45603</xdr:rowOff>
    </xdr:to>
    <xdr:pic>
      <xdr:nvPicPr>
        <xdr:cNvPr id="17" name="Picture 16" descr="Vario DoubleTwin"/>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1667" b="8740"/>
        <a:stretch/>
      </xdr:blipFill>
      <xdr:spPr bwMode="auto">
        <a:xfrm>
          <a:off x="1626808" y="5143500"/>
          <a:ext cx="828525" cy="58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282223</xdr:colOff>
      <xdr:row>23</xdr:row>
      <xdr:rowOff>133469</xdr:rowOff>
    </xdr:from>
    <xdr:to>
      <xdr:col>2</xdr:col>
      <xdr:colOff>966611</xdr:colOff>
      <xdr:row>24</xdr:row>
      <xdr:rowOff>506540</xdr:rowOff>
    </xdr:to>
    <xdr:pic>
      <xdr:nvPicPr>
        <xdr:cNvPr id="18" name="Picture 17"/>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78001" y="5813191"/>
          <a:ext cx="684388" cy="549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211666</xdr:colOff>
      <xdr:row>26</xdr:row>
      <xdr:rowOff>28223</xdr:rowOff>
    </xdr:from>
    <xdr:to>
      <xdr:col>2</xdr:col>
      <xdr:colOff>1016000</xdr:colOff>
      <xdr:row>26</xdr:row>
      <xdr:rowOff>539651</xdr:rowOff>
    </xdr:to>
    <xdr:pic>
      <xdr:nvPicPr>
        <xdr:cNvPr id="20" name="Picture 19"/>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07444" y="6611056"/>
          <a:ext cx="804334" cy="511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197555</xdr:colOff>
      <xdr:row>27</xdr:row>
      <xdr:rowOff>162278</xdr:rowOff>
    </xdr:from>
    <xdr:to>
      <xdr:col>2</xdr:col>
      <xdr:colOff>1092906</xdr:colOff>
      <xdr:row>28</xdr:row>
      <xdr:rowOff>457417</xdr:rowOff>
    </xdr:to>
    <xdr:pic>
      <xdr:nvPicPr>
        <xdr:cNvPr id="21" name="Picture 2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93333" y="7288389"/>
          <a:ext cx="895351" cy="464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353571</xdr:colOff>
      <xdr:row>29</xdr:row>
      <xdr:rowOff>112890</xdr:rowOff>
    </xdr:from>
    <xdr:to>
      <xdr:col>2</xdr:col>
      <xdr:colOff>989894</xdr:colOff>
      <xdr:row>30</xdr:row>
      <xdr:rowOff>458612</xdr:rowOff>
    </xdr:to>
    <xdr:pic>
      <xdr:nvPicPr>
        <xdr:cNvPr id="22" name="Picture 21"/>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849349" y="7951612"/>
          <a:ext cx="636323"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395111</xdr:colOff>
      <xdr:row>32</xdr:row>
      <xdr:rowOff>112889</xdr:rowOff>
    </xdr:from>
    <xdr:to>
      <xdr:col>2</xdr:col>
      <xdr:colOff>1025172</xdr:colOff>
      <xdr:row>32</xdr:row>
      <xdr:rowOff>376870</xdr:rowOff>
    </xdr:to>
    <xdr:pic>
      <xdr:nvPicPr>
        <xdr:cNvPr id="23" name="Picture 2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890889" y="8819445"/>
          <a:ext cx="630061" cy="263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472722</xdr:colOff>
      <xdr:row>36</xdr:row>
      <xdr:rowOff>35277</xdr:rowOff>
    </xdr:from>
    <xdr:to>
      <xdr:col>2</xdr:col>
      <xdr:colOff>956733</xdr:colOff>
      <xdr:row>36</xdr:row>
      <xdr:rowOff>493898</xdr:rowOff>
    </xdr:to>
    <xdr:pic>
      <xdr:nvPicPr>
        <xdr:cNvPr id="19" name="Picture 18"/>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968500" y="10343444"/>
          <a:ext cx="484011" cy="458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539377</xdr:colOff>
      <xdr:row>37</xdr:row>
      <xdr:rowOff>162278</xdr:rowOff>
    </xdr:from>
    <xdr:to>
      <xdr:col>2</xdr:col>
      <xdr:colOff>848783</xdr:colOff>
      <xdr:row>38</xdr:row>
      <xdr:rowOff>530578</xdr:rowOff>
    </xdr:to>
    <xdr:pic>
      <xdr:nvPicPr>
        <xdr:cNvPr id="25" name="Picture 24"/>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035155" y="11013722"/>
          <a:ext cx="309406" cy="565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293511</xdr:colOff>
      <xdr:row>34</xdr:row>
      <xdr:rowOff>148167</xdr:rowOff>
    </xdr:from>
    <xdr:to>
      <xdr:col>2</xdr:col>
      <xdr:colOff>1157111</xdr:colOff>
      <xdr:row>34</xdr:row>
      <xdr:rowOff>405244</xdr:rowOff>
    </xdr:to>
    <xdr:pic>
      <xdr:nvPicPr>
        <xdr:cNvPr id="26" name="Picture 25"/>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789289" y="9694334"/>
          <a:ext cx="863600" cy="257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590550</xdr:colOff>
      <xdr:row>39</xdr:row>
      <xdr:rowOff>139700</xdr:rowOff>
    </xdr:from>
    <xdr:to>
      <xdr:col>9</xdr:col>
      <xdr:colOff>19050</xdr:colOff>
      <xdr:row>45</xdr:row>
      <xdr:rowOff>57149</xdr:rowOff>
    </xdr:to>
    <xdr:sp macro="" textlink="">
      <xdr:nvSpPr>
        <xdr:cNvPr id="2449" name="AutoShape 42"/>
        <xdr:cNvSpPr>
          <a:spLocks noChangeAspect="1" noChangeArrowheads="1"/>
        </xdr:cNvSpPr>
      </xdr:nvSpPr>
      <xdr:spPr bwMode="auto">
        <a:xfrm>
          <a:off x="3638550" y="7632700"/>
          <a:ext cx="1866900" cy="102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476250</xdr:colOff>
      <xdr:row>13</xdr:row>
      <xdr:rowOff>95250</xdr:rowOff>
    </xdr:from>
    <xdr:to>
      <xdr:col>4</xdr:col>
      <xdr:colOff>393700</xdr:colOff>
      <xdr:row>19</xdr:row>
      <xdr:rowOff>0</xdr:rowOff>
    </xdr:to>
    <xdr:pic>
      <xdr:nvPicPr>
        <xdr:cNvPr id="2450"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2622550"/>
          <a:ext cx="23558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88900</xdr:colOff>
      <xdr:row>13</xdr:row>
      <xdr:rowOff>63500</xdr:rowOff>
    </xdr:from>
    <xdr:to>
      <xdr:col>10</xdr:col>
      <xdr:colOff>0</xdr:colOff>
      <xdr:row>18</xdr:row>
      <xdr:rowOff>158751</xdr:rowOff>
    </xdr:to>
    <xdr:pic>
      <xdr:nvPicPr>
        <xdr:cNvPr id="2451"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46500" y="2590800"/>
          <a:ext cx="23495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400050</xdr:colOff>
      <xdr:row>23</xdr:row>
      <xdr:rowOff>19050</xdr:rowOff>
    </xdr:from>
    <xdr:to>
      <xdr:col>4</xdr:col>
      <xdr:colOff>317500</xdr:colOff>
      <xdr:row>28</xdr:row>
      <xdr:rowOff>50800</xdr:rowOff>
    </xdr:to>
    <xdr:pic>
      <xdr:nvPicPr>
        <xdr:cNvPr id="2452"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4394200"/>
          <a:ext cx="2355850" cy="102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88900</xdr:colOff>
      <xdr:row>23</xdr:row>
      <xdr:rowOff>0</xdr:rowOff>
    </xdr:from>
    <xdr:to>
      <xdr:col>10</xdr:col>
      <xdr:colOff>0</xdr:colOff>
      <xdr:row>28</xdr:row>
      <xdr:rowOff>31750</xdr:rowOff>
    </xdr:to>
    <xdr:pic>
      <xdr:nvPicPr>
        <xdr:cNvPr id="2453" name="Picture 1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46500" y="4375150"/>
          <a:ext cx="2349500" cy="102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381000</xdr:colOff>
      <xdr:row>31</xdr:row>
      <xdr:rowOff>0</xdr:rowOff>
    </xdr:from>
    <xdr:to>
      <xdr:col>4</xdr:col>
      <xdr:colOff>298450</xdr:colOff>
      <xdr:row>36</xdr:row>
      <xdr:rowOff>95251</xdr:rowOff>
    </xdr:to>
    <xdr:pic>
      <xdr:nvPicPr>
        <xdr:cNvPr id="2454" name="Picture 1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1000" y="6019800"/>
          <a:ext cx="235585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30</xdr:row>
      <xdr:rowOff>158750</xdr:rowOff>
    </xdr:from>
    <xdr:to>
      <xdr:col>10</xdr:col>
      <xdr:colOff>12700</xdr:colOff>
      <xdr:row>36</xdr:row>
      <xdr:rowOff>76200</xdr:rowOff>
    </xdr:to>
    <xdr:pic>
      <xdr:nvPicPr>
        <xdr:cNvPr id="2455" name="Picture 14"/>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752850" y="5994400"/>
          <a:ext cx="2355850" cy="102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393700</xdr:colOff>
      <xdr:row>39</xdr:row>
      <xdr:rowOff>0</xdr:rowOff>
    </xdr:from>
    <xdr:to>
      <xdr:col>4</xdr:col>
      <xdr:colOff>304800</xdr:colOff>
      <xdr:row>44</xdr:row>
      <xdr:rowOff>101600</xdr:rowOff>
    </xdr:to>
    <xdr:pic>
      <xdr:nvPicPr>
        <xdr:cNvPr id="2456" name="Picture 15"/>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3700" y="7493000"/>
          <a:ext cx="2349500" cy="102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39</xdr:row>
      <xdr:rowOff>38100</xdr:rowOff>
    </xdr:from>
    <xdr:to>
      <xdr:col>10</xdr:col>
      <xdr:colOff>12700</xdr:colOff>
      <xdr:row>44</xdr:row>
      <xdr:rowOff>139700</xdr:rowOff>
    </xdr:to>
    <xdr:pic>
      <xdr:nvPicPr>
        <xdr:cNvPr id="2457" name="Picture 16"/>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752850" y="7531100"/>
          <a:ext cx="2355850" cy="102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109"/>
  <sheetViews>
    <sheetView showGridLines="0" tabSelected="1" topLeftCell="A34" zoomScale="90" zoomScaleNormal="90" workbookViewId="0">
      <selection activeCell="D4" sqref="D4"/>
    </sheetView>
  </sheetViews>
  <sheetFormatPr defaultColWidth="11.453125" defaultRowHeight="11.5" x14ac:dyDescent="0.25"/>
  <cols>
    <col min="1" max="1" width="11.1796875" style="5" customWidth="1"/>
    <col min="2" max="2" width="10.1796875" style="5" customWidth="1"/>
    <col min="3" max="3" width="20.81640625" style="5" customWidth="1"/>
    <col min="4" max="4" width="22.54296875" style="5" customWidth="1"/>
    <col min="5" max="5" width="5.7265625" style="5" customWidth="1"/>
    <col min="6" max="6" width="45.90625" style="5" customWidth="1"/>
    <col min="7" max="7" width="3.7265625" style="5" customWidth="1"/>
    <col min="8" max="8" width="6.7265625" style="5" hidden="1" customWidth="1"/>
    <col min="9" max="9" width="1.7265625" style="5" customWidth="1"/>
    <col min="10" max="10" width="9.7265625" style="5" hidden="1" customWidth="1"/>
    <col min="11" max="11" width="2.1796875" style="5" customWidth="1"/>
    <col min="12" max="12" width="11.7265625" style="5" customWidth="1"/>
    <col min="13" max="13" width="14.453125" style="5" customWidth="1"/>
    <col min="14" max="14" width="11.453125" style="5"/>
    <col min="15" max="15" width="25.54296875" style="5" hidden="1" customWidth="1"/>
    <col min="16" max="16384" width="11.453125" style="5"/>
  </cols>
  <sheetData>
    <row r="1" spans="1:13" ht="8.25" customHeight="1" thickBot="1" x14ac:dyDescent="0.3"/>
    <row r="2" spans="1:13" ht="25" x14ac:dyDescent="0.5">
      <c r="A2" s="6"/>
      <c r="B2" s="74" t="s">
        <v>41</v>
      </c>
      <c r="C2" s="74"/>
      <c r="D2" s="74"/>
      <c r="E2" s="74"/>
      <c r="F2" s="74"/>
      <c r="G2" s="74"/>
      <c r="H2" s="74"/>
      <c r="I2" s="74"/>
      <c r="J2" s="74"/>
      <c r="K2" s="74"/>
      <c r="L2" s="74"/>
      <c r="M2" s="7"/>
    </row>
    <row r="3" spans="1:13" ht="12" thickBot="1" x14ac:dyDescent="0.3">
      <c r="A3" s="8"/>
      <c r="B3" s="9"/>
      <c r="C3" s="9"/>
      <c r="D3" s="9"/>
      <c r="E3" s="9"/>
      <c r="F3" s="9"/>
      <c r="G3" s="9"/>
      <c r="H3" s="9"/>
      <c r="I3" s="9"/>
      <c r="J3" s="9"/>
      <c r="K3" s="9"/>
      <c r="L3" s="9"/>
      <c r="M3" s="10"/>
    </row>
    <row r="4" spans="1:13" ht="22.5" customHeight="1" thickBot="1" x14ac:dyDescent="0.3">
      <c r="A4" s="8"/>
      <c r="B4" s="84" t="s">
        <v>0</v>
      </c>
      <c r="C4" s="85"/>
      <c r="D4" s="1">
        <v>130</v>
      </c>
      <c r="E4" s="11" t="s">
        <v>1</v>
      </c>
      <c r="F4" s="9"/>
      <c r="G4" s="12" t="s">
        <v>42</v>
      </c>
      <c r="H4" s="13"/>
      <c r="I4" s="81" t="s">
        <v>44</v>
      </c>
      <c r="J4" s="81"/>
      <c r="K4" s="81"/>
      <c r="L4" s="81"/>
      <c r="M4" s="14">
        <f>7</f>
        <v>7</v>
      </c>
    </row>
    <row r="5" spans="1:13" ht="22.5" customHeight="1" thickBot="1" x14ac:dyDescent="0.3">
      <c r="A5" s="8"/>
      <c r="B5" s="84" t="s">
        <v>16</v>
      </c>
      <c r="C5" s="85"/>
      <c r="D5" s="4">
        <v>30</v>
      </c>
      <c r="E5" s="11"/>
      <c r="F5" s="9"/>
      <c r="G5" s="15" t="s">
        <v>43</v>
      </c>
      <c r="H5" s="16"/>
      <c r="I5" s="82" t="s">
        <v>37</v>
      </c>
      <c r="J5" s="82"/>
      <c r="K5" s="82"/>
      <c r="L5" s="82"/>
      <c r="M5" s="17">
        <f>1/M4</f>
        <v>0.14285714285714285</v>
      </c>
    </row>
    <row r="6" spans="1:13" ht="18" customHeight="1" x14ac:dyDescent="0.25">
      <c r="A6" s="8"/>
      <c r="B6" s="9"/>
      <c r="C6" s="9"/>
      <c r="D6" s="9"/>
      <c r="E6" s="9"/>
      <c r="F6" s="9"/>
      <c r="G6" s="9"/>
      <c r="H6" s="9"/>
      <c r="I6" s="9"/>
      <c r="J6" s="9"/>
      <c r="K6" s="9"/>
      <c r="L6" s="9"/>
      <c r="M6" s="10"/>
    </row>
    <row r="7" spans="1:13" ht="14" x14ac:dyDescent="0.25">
      <c r="A7" s="8"/>
      <c r="B7" s="9"/>
      <c r="C7" s="9"/>
      <c r="D7" s="9"/>
      <c r="E7" s="9"/>
      <c r="F7" s="9"/>
      <c r="G7" s="9"/>
      <c r="H7" s="18" t="s">
        <v>6</v>
      </c>
      <c r="I7" s="19"/>
      <c r="J7" s="18" t="s">
        <v>7</v>
      </c>
      <c r="K7" s="19"/>
      <c r="L7" s="20" t="s">
        <v>8</v>
      </c>
      <c r="M7" s="10"/>
    </row>
    <row r="8" spans="1:13" ht="6" customHeight="1" thickBot="1" x14ac:dyDescent="0.4">
      <c r="A8" s="8"/>
      <c r="B8" s="9"/>
      <c r="C8" s="9"/>
      <c r="D8" s="21"/>
      <c r="E8" s="21"/>
      <c r="F8" s="21"/>
      <c r="G8" s="9"/>
      <c r="H8" s="9"/>
      <c r="I8" s="9"/>
      <c r="J8" s="9"/>
      <c r="K8" s="9"/>
      <c r="L8" s="9"/>
      <c r="M8" s="10"/>
    </row>
    <row r="9" spans="1:13" ht="26" thickBot="1" x14ac:dyDescent="0.4">
      <c r="A9" s="8"/>
      <c r="B9" s="9"/>
      <c r="C9" s="22"/>
      <c r="D9" s="23" t="s">
        <v>56</v>
      </c>
      <c r="E9" s="21"/>
      <c r="F9" s="24" t="s">
        <v>40</v>
      </c>
      <c r="G9" s="9"/>
      <c r="H9" s="25"/>
      <c r="I9" s="9"/>
      <c r="J9" s="26">
        <f>D4</f>
        <v>130</v>
      </c>
      <c r="K9" s="9"/>
      <c r="L9" s="27">
        <f>ROUNDUP(N71,0)</f>
        <v>80</v>
      </c>
      <c r="M9" s="10"/>
    </row>
    <row r="10" spans="1:13" ht="15.5" x14ac:dyDescent="0.35">
      <c r="A10" s="8"/>
      <c r="B10" s="9"/>
      <c r="C10" s="22"/>
      <c r="D10" s="23"/>
      <c r="E10" s="21"/>
      <c r="F10" s="24"/>
      <c r="G10" s="9"/>
      <c r="H10" s="25"/>
      <c r="I10" s="9"/>
      <c r="J10" s="26"/>
      <c r="K10" s="9"/>
      <c r="L10" s="9"/>
      <c r="M10" s="10"/>
    </row>
    <row r="11" spans="1:13" ht="6" customHeight="1" x14ac:dyDescent="0.35">
      <c r="A11" s="8"/>
      <c r="B11" s="9"/>
      <c r="C11" s="9"/>
      <c r="D11" s="23"/>
      <c r="E11" s="21"/>
      <c r="F11" s="28"/>
      <c r="G11" s="9"/>
      <c r="H11" s="9"/>
      <c r="I11" s="9"/>
      <c r="J11" s="9"/>
      <c r="K11" s="9"/>
      <c r="L11" s="9"/>
      <c r="M11" s="10"/>
    </row>
    <row r="12" spans="1:13" ht="6" customHeight="1" x14ac:dyDescent="0.35">
      <c r="A12" s="8"/>
      <c r="B12" s="9"/>
      <c r="C12" s="9"/>
      <c r="D12" s="23"/>
      <c r="E12" s="21"/>
      <c r="F12" s="28"/>
      <c r="G12" s="9"/>
      <c r="H12" s="9"/>
      <c r="I12" s="9"/>
      <c r="J12" s="9"/>
      <c r="K12" s="9"/>
      <c r="L12" s="9"/>
      <c r="M12" s="10"/>
    </row>
    <row r="13" spans="1:13" ht="6" customHeight="1" thickBot="1" x14ac:dyDescent="0.4">
      <c r="A13" s="8"/>
      <c r="B13" s="9"/>
      <c r="C13" s="9"/>
      <c r="D13" s="23"/>
      <c r="E13" s="21"/>
      <c r="F13" s="28"/>
      <c r="G13" s="9"/>
      <c r="H13" s="9"/>
      <c r="I13" s="9"/>
      <c r="J13" s="9"/>
      <c r="K13" s="9"/>
      <c r="L13" s="9"/>
      <c r="M13" s="10"/>
    </row>
    <row r="14" spans="1:13" ht="27" customHeight="1" thickBot="1" x14ac:dyDescent="0.4">
      <c r="A14" s="8"/>
      <c r="B14" s="9"/>
      <c r="C14" s="9"/>
      <c r="D14" s="23" t="s">
        <v>4</v>
      </c>
      <c r="E14" s="21"/>
      <c r="F14" s="24" t="s">
        <v>19</v>
      </c>
      <c r="G14" s="9"/>
      <c r="H14" s="25">
        <v>1.2</v>
      </c>
      <c r="I14" s="9"/>
      <c r="J14" s="26">
        <f>H14*$D$4</f>
        <v>156</v>
      </c>
      <c r="K14" s="9"/>
      <c r="L14" s="27">
        <f>ROUNDUP(L55,0)</f>
        <v>3</v>
      </c>
      <c r="M14" s="10"/>
    </row>
    <row r="15" spans="1:13" ht="6" customHeight="1" x14ac:dyDescent="0.35">
      <c r="A15" s="8"/>
      <c r="B15" s="9"/>
      <c r="C15" s="9"/>
      <c r="D15" s="23"/>
      <c r="E15" s="21"/>
      <c r="F15" s="28"/>
      <c r="G15" s="9"/>
      <c r="H15" s="29"/>
      <c r="I15" s="9"/>
      <c r="J15" s="30"/>
      <c r="K15" s="9"/>
      <c r="L15" s="9"/>
      <c r="M15" s="10"/>
    </row>
    <row r="16" spans="1:13" ht="16.5" customHeight="1" thickBot="1" x14ac:dyDescent="0.4">
      <c r="A16" s="8"/>
      <c r="B16" s="9"/>
      <c r="C16" s="9"/>
      <c r="D16" s="23"/>
      <c r="E16" s="21"/>
      <c r="F16" s="28"/>
      <c r="G16" s="9"/>
      <c r="H16" s="29"/>
      <c r="I16" s="9"/>
      <c r="J16" s="30"/>
      <c r="K16" s="9"/>
      <c r="L16" s="9"/>
      <c r="M16" s="10"/>
    </row>
    <row r="17" spans="1:13" ht="25.5" thickBot="1" x14ac:dyDescent="0.4">
      <c r="A17" s="8"/>
      <c r="B17" s="9"/>
      <c r="C17" s="22"/>
      <c r="D17" s="23" t="s">
        <v>12</v>
      </c>
      <c r="E17" s="21"/>
      <c r="F17" s="24" t="s">
        <v>17</v>
      </c>
      <c r="G17" s="9"/>
      <c r="H17" s="25">
        <v>1</v>
      </c>
      <c r="I17" s="25"/>
      <c r="J17" s="25">
        <f>H17*$D$4</f>
        <v>130</v>
      </c>
      <c r="K17" s="25"/>
      <c r="L17" s="27">
        <f>ROUNDUP(L57,0)</f>
        <v>4</v>
      </c>
      <c r="M17" s="10"/>
    </row>
    <row r="18" spans="1:13" ht="18.75" customHeight="1" thickBot="1" x14ac:dyDescent="0.4">
      <c r="A18" s="8"/>
      <c r="B18" s="9"/>
      <c r="C18" s="9"/>
      <c r="D18" s="23"/>
      <c r="E18" s="21"/>
      <c r="F18" s="28"/>
      <c r="G18" s="9"/>
      <c r="H18" s="29"/>
      <c r="I18" s="9"/>
      <c r="J18" s="30"/>
      <c r="K18" s="9"/>
      <c r="L18" s="9"/>
      <c r="M18" s="10"/>
    </row>
    <row r="19" spans="1:13" ht="55.5" customHeight="1" thickBot="1" x14ac:dyDescent="0.4">
      <c r="A19" s="8"/>
      <c r="B19" s="9"/>
      <c r="C19" s="22"/>
      <c r="D19" s="23" t="s">
        <v>13</v>
      </c>
      <c r="E19" s="21"/>
      <c r="F19" s="24" t="s">
        <v>18</v>
      </c>
      <c r="G19" s="9"/>
      <c r="H19" s="25">
        <v>0.1</v>
      </c>
      <c r="I19" s="25"/>
      <c r="J19" s="25">
        <f>H19*$D$4</f>
        <v>13</v>
      </c>
      <c r="K19" s="25"/>
      <c r="L19" s="31">
        <f>J19</f>
        <v>13</v>
      </c>
      <c r="M19" s="10"/>
    </row>
    <row r="20" spans="1:13" ht="12" thickBot="1" x14ac:dyDescent="0.3">
      <c r="A20" s="8"/>
      <c r="B20" s="9"/>
      <c r="C20" s="9"/>
      <c r="D20" s="32"/>
      <c r="E20" s="9"/>
      <c r="F20" s="19"/>
      <c r="G20" s="9"/>
      <c r="H20" s="9"/>
      <c r="I20" s="9"/>
      <c r="J20" s="9"/>
      <c r="K20" s="9"/>
      <c r="L20" s="9"/>
      <c r="M20" s="10"/>
    </row>
    <row r="21" spans="1:13" ht="42.75" customHeight="1" thickBot="1" x14ac:dyDescent="0.4">
      <c r="A21" s="73"/>
      <c r="B21" s="9"/>
      <c r="C21" s="9"/>
      <c r="D21" s="23" t="s">
        <v>14</v>
      </c>
      <c r="E21" s="21"/>
      <c r="F21" s="24" t="s">
        <v>15</v>
      </c>
      <c r="G21" s="9"/>
      <c r="H21" s="25">
        <v>0.5</v>
      </c>
      <c r="I21" s="25"/>
      <c r="J21" s="25">
        <f>H21*$D$4</f>
        <v>65</v>
      </c>
      <c r="K21" s="25"/>
      <c r="L21" s="27">
        <f>ROUNDUP(L56,0)</f>
        <v>3</v>
      </c>
      <c r="M21" s="33"/>
    </row>
    <row r="22" spans="1:13" s="42" customFormat="1" ht="11.5" customHeight="1" thickBot="1" x14ac:dyDescent="0.4">
      <c r="A22" s="34"/>
      <c r="B22" s="35"/>
      <c r="C22" s="35"/>
      <c r="D22" s="36"/>
      <c r="E22" s="37"/>
      <c r="F22" s="38"/>
      <c r="G22" s="35"/>
      <c r="H22" s="39"/>
      <c r="I22" s="39"/>
      <c r="J22" s="39"/>
      <c r="K22" s="39"/>
      <c r="L22" s="40"/>
      <c r="M22" s="41"/>
    </row>
    <row r="23" spans="1:13" ht="42.75" customHeight="1" thickBot="1" x14ac:dyDescent="0.4">
      <c r="A23" s="8"/>
      <c r="B23" s="9"/>
      <c r="C23" s="22"/>
      <c r="D23" s="23" t="s">
        <v>45</v>
      </c>
      <c r="E23" s="21"/>
      <c r="F23" s="24" t="s">
        <v>46</v>
      </c>
      <c r="G23" s="9"/>
      <c r="H23" s="25">
        <v>0.5</v>
      </c>
      <c r="I23" s="25"/>
      <c r="J23" s="25">
        <f>H23*$D$4</f>
        <v>65</v>
      </c>
      <c r="K23" s="25"/>
      <c r="L23" s="27">
        <f>ROUNDUP(L58,0)</f>
        <v>2</v>
      </c>
      <c r="M23" s="33"/>
    </row>
    <row r="24" spans="1:13" s="42" customFormat="1" ht="14" customHeight="1" thickBot="1" x14ac:dyDescent="0.4">
      <c r="A24" s="34"/>
      <c r="B24" s="35"/>
      <c r="C24" s="43"/>
      <c r="D24" s="36"/>
      <c r="E24" s="37"/>
      <c r="F24" s="44"/>
      <c r="G24" s="35"/>
      <c r="H24" s="39"/>
      <c r="I24" s="39"/>
      <c r="J24" s="39"/>
      <c r="K24" s="39"/>
      <c r="L24" s="40"/>
      <c r="M24" s="41"/>
    </row>
    <row r="25" spans="1:13" ht="42.75" customHeight="1" thickBot="1" x14ac:dyDescent="0.4">
      <c r="A25" s="8"/>
      <c r="B25" s="9"/>
      <c r="C25" s="9"/>
      <c r="D25" s="45" t="s">
        <v>67</v>
      </c>
      <c r="E25" s="21"/>
      <c r="F25" s="24" t="s">
        <v>48</v>
      </c>
      <c r="G25" s="9"/>
      <c r="H25" s="25">
        <v>1.02</v>
      </c>
      <c r="I25" s="25"/>
      <c r="J25" s="25">
        <f>H25*$D$4</f>
        <v>132.6</v>
      </c>
      <c r="K25" s="25"/>
      <c r="L25" s="46">
        <f>ROUNDUP(L59,0)</f>
        <v>43</v>
      </c>
      <c r="M25" s="33"/>
    </row>
    <row r="26" spans="1:13" s="42" customFormat="1" ht="14.5" customHeight="1" thickBot="1" x14ac:dyDescent="0.4">
      <c r="A26" s="34"/>
      <c r="B26" s="35"/>
      <c r="C26" s="35"/>
      <c r="D26" s="36"/>
      <c r="E26" s="37"/>
      <c r="F26" s="38"/>
      <c r="G26" s="35"/>
      <c r="H26" s="39"/>
      <c r="I26" s="39"/>
      <c r="J26" s="39"/>
      <c r="K26" s="39"/>
      <c r="L26" s="40"/>
      <c r="M26" s="41"/>
    </row>
    <row r="27" spans="1:13" ht="42.75" customHeight="1" thickBot="1" x14ac:dyDescent="0.4">
      <c r="A27" s="8"/>
      <c r="B27" s="9"/>
      <c r="C27" s="9"/>
      <c r="D27" s="23" t="s">
        <v>49</v>
      </c>
      <c r="E27" s="21"/>
      <c r="F27" s="24" t="s">
        <v>50</v>
      </c>
      <c r="G27" s="9"/>
      <c r="H27" s="25">
        <v>2.2000000000000002</v>
      </c>
      <c r="I27" s="25"/>
      <c r="J27" s="25">
        <f>H27*$D$4</f>
        <v>286</v>
      </c>
      <c r="K27" s="25"/>
      <c r="L27" s="31">
        <f>ROUNDUP(L60,0)</f>
        <v>72</v>
      </c>
      <c r="M27" s="33"/>
    </row>
    <row r="28" spans="1:13" s="42" customFormat="1" ht="13.5" customHeight="1" thickBot="1" x14ac:dyDescent="0.4">
      <c r="A28" s="34"/>
      <c r="B28" s="35"/>
      <c r="C28" s="35"/>
      <c r="D28" s="36"/>
      <c r="E28" s="37"/>
      <c r="F28" s="38"/>
      <c r="G28" s="35"/>
      <c r="H28" s="39"/>
      <c r="I28" s="39"/>
      <c r="J28" s="39"/>
      <c r="K28" s="39"/>
      <c r="L28" s="40"/>
      <c r="M28" s="41"/>
    </row>
    <row r="29" spans="1:13" ht="42.75" customHeight="1" thickBot="1" x14ac:dyDescent="0.4">
      <c r="A29" s="8"/>
      <c r="B29" s="9"/>
      <c r="C29" s="9"/>
      <c r="D29" s="23" t="s">
        <v>51</v>
      </c>
      <c r="E29" s="21"/>
      <c r="F29" s="24" t="s">
        <v>52</v>
      </c>
      <c r="G29" s="9"/>
      <c r="H29" s="25">
        <v>2.7</v>
      </c>
      <c r="I29" s="25"/>
      <c r="J29" s="25">
        <f>H29*$D$4</f>
        <v>351</v>
      </c>
      <c r="K29" s="25"/>
      <c r="L29" s="47">
        <f>ROUNDUP(L65,0)</f>
        <v>4</v>
      </c>
      <c r="M29" s="33"/>
    </row>
    <row r="30" spans="1:13" s="42" customFormat="1" ht="12.5" customHeight="1" thickBot="1" x14ac:dyDescent="0.4">
      <c r="A30" s="34"/>
      <c r="B30" s="35"/>
      <c r="C30" s="35"/>
      <c r="D30" s="36"/>
      <c r="E30" s="37"/>
      <c r="F30" s="38"/>
      <c r="G30" s="35"/>
      <c r="H30" s="39"/>
      <c r="I30" s="39"/>
      <c r="J30" s="39"/>
      <c r="K30" s="39"/>
      <c r="L30" s="40"/>
      <c r="M30" s="41"/>
    </row>
    <row r="31" spans="1:13" ht="42.75" customHeight="1" thickBot="1" x14ac:dyDescent="0.4">
      <c r="A31" s="8"/>
      <c r="B31" s="9"/>
      <c r="C31" s="9"/>
      <c r="D31" s="23" t="s">
        <v>53</v>
      </c>
      <c r="E31" s="21"/>
      <c r="F31" s="24" t="s">
        <v>54</v>
      </c>
      <c r="G31" s="9"/>
      <c r="H31" s="25">
        <v>0.2</v>
      </c>
      <c r="I31" s="25"/>
      <c r="J31" s="25">
        <f>H31*$D$4</f>
        <v>26</v>
      </c>
      <c r="K31" s="25"/>
      <c r="L31" s="47">
        <f>ROUNDUP(L66,0)</f>
        <v>1</v>
      </c>
      <c r="M31" s="33"/>
    </row>
    <row r="32" spans="1:13" s="42" customFormat="1" ht="13" customHeight="1" thickBot="1" x14ac:dyDescent="0.4">
      <c r="A32" s="34"/>
      <c r="B32" s="35"/>
      <c r="C32" s="35"/>
      <c r="D32" s="36"/>
      <c r="E32" s="37"/>
      <c r="F32" s="38"/>
      <c r="G32" s="35"/>
      <c r="H32" s="39"/>
      <c r="I32" s="39"/>
      <c r="J32" s="39"/>
      <c r="K32" s="39"/>
      <c r="L32" s="48"/>
      <c r="M32" s="41"/>
    </row>
    <row r="33" spans="1:15" ht="49.5" customHeight="1" thickBot="1" x14ac:dyDescent="0.4">
      <c r="A33" s="8"/>
      <c r="B33" s="9"/>
      <c r="C33" s="9"/>
      <c r="D33" s="45" t="s">
        <v>55</v>
      </c>
      <c r="E33" s="21"/>
      <c r="F33" s="24" t="s">
        <v>61</v>
      </c>
      <c r="G33" s="9"/>
      <c r="H33" s="25">
        <v>17</v>
      </c>
      <c r="I33" s="25"/>
      <c r="J33" s="25">
        <f>H33*$D$4</f>
        <v>2210</v>
      </c>
      <c r="K33" s="25"/>
      <c r="L33" s="47">
        <f>ROUNDUP(L63,0)</f>
        <v>9</v>
      </c>
      <c r="M33" s="33"/>
    </row>
    <row r="34" spans="1:15" s="42" customFormat="1" ht="16.5" customHeight="1" thickBot="1" x14ac:dyDescent="0.4">
      <c r="A34" s="34"/>
      <c r="B34" s="35"/>
      <c r="C34" s="35"/>
      <c r="D34" s="49"/>
      <c r="E34" s="37"/>
      <c r="F34" s="38"/>
      <c r="G34" s="35"/>
      <c r="H34" s="39"/>
      <c r="I34" s="39"/>
      <c r="J34" s="39"/>
      <c r="K34" s="39"/>
      <c r="L34" s="40"/>
      <c r="M34" s="41"/>
    </row>
    <row r="35" spans="1:15" ht="49" customHeight="1" thickBot="1" x14ac:dyDescent="0.4">
      <c r="A35" s="8"/>
      <c r="B35" s="9"/>
      <c r="C35" s="9"/>
      <c r="D35" s="45" t="s">
        <v>63</v>
      </c>
      <c r="E35" s="21"/>
      <c r="F35" s="24" t="s">
        <v>64</v>
      </c>
      <c r="G35" s="9"/>
      <c r="H35" s="25">
        <v>5.4</v>
      </c>
      <c r="I35" s="25"/>
      <c r="J35" s="25">
        <f>H35*$D$4</f>
        <v>702</v>
      </c>
      <c r="K35" s="25"/>
      <c r="L35" s="47">
        <f>ROUNDUP(L64,0)</f>
        <v>2</v>
      </c>
      <c r="M35" s="33"/>
    </row>
    <row r="36" spans="1:15" s="42" customFormat="1" ht="17" customHeight="1" thickBot="1" x14ac:dyDescent="0.4">
      <c r="A36" s="34"/>
      <c r="B36" s="35"/>
      <c r="C36" s="35"/>
      <c r="D36" s="36"/>
      <c r="E36" s="37"/>
      <c r="F36" s="38"/>
      <c r="G36" s="35"/>
      <c r="H36" s="39"/>
      <c r="I36" s="39"/>
      <c r="J36" s="39"/>
      <c r="K36" s="39"/>
      <c r="L36" s="40"/>
      <c r="M36" s="41"/>
    </row>
    <row r="37" spans="1:15" ht="42.75" customHeight="1" thickBot="1" x14ac:dyDescent="0.4">
      <c r="A37" s="8"/>
      <c r="B37" s="9"/>
      <c r="C37" s="9"/>
      <c r="D37" s="45" t="s">
        <v>57</v>
      </c>
      <c r="E37" s="21"/>
      <c r="F37" s="24" t="s">
        <v>58</v>
      </c>
      <c r="G37" s="9"/>
      <c r="H37" s="25">
        <v>1.2</v>
      </c>
      <c r="I37" s="25"/>
      <c r="J37" s="25">
        <f>H37*$D$4</f>
        <v>156</v>
      </c>
      <c r="K37" s="25"/>
      <c r="L37" s="27">
        <f>ROUNDUP(L61,0)</f>
        <v>4</v>
      </c>
      <c r="M37" s="33"/>
    </row>
    <row r="38" spans="1:15" s="42" customFormat="1" ht="15.5" customHeight="1" thickBot="1" x14ac:dyDescent="0.4">
      <c r="A38" s="34"/>
      <c r="B38" s="35"/>
      <c r="C38" s="35"/>
      <c r="D38" s="36"/>
      <c r="E38" s="37"/>
      <c r="F38" s="38"/>
      <c r="G38" s="35"/>
      <c r="H38" s="39"/>
      <c r="I38" s="39"/>
      <c r="J38" s="39"/>
      <c r="K38" s="39"/>
      <c r="L38" s="40"/>
      <c r="M38" s="41"/>
    </row>
    <row r="39" spans="1:15" ht="42.75" customHeight="1" thickBot="1" x14ac:dyDescent="0.4">
      <c r="A39" s="8"/>
      <c r="B39" s="9"/>
      <c r="C39" s="9"/>
      <c r="D39" s="23" t="s">
        <v>59</v>
      </c>
      <c r="E39" s="21"/>
      <c r="F39" s="24" t="s">
        <v>60</v>
      </c>
      <c r="G39" s="9"/>
      <c r="H39" s="25">
        <v>0.3</v>
      </c>
      <c r="I39" s="25"/>
      <c r="J39" s="25">
        <f>H39*$D$4</f>
        <v>39</v>
      </c>
      <c r="K39" s="25"/>
      <c r="L39" s="50">
        <f>ROUNDUP(L62,0)</f>
        <v>4</v>
      </c>
      <c r="M39" s="33"/>
    </row>
    <row r="40" spans="1:15" ht="12" thickBot="1" x14ac:dyDescent="0.3">
      <c r="A40" s="51"/>
      <c r="B40" s="52"/>
      <c r="C40" s="52"/>
      <c r="D40" s="52"/>
      <c r="E40" s="52"/>
      <c r="F40" s="52"/>
      <c r="G40" s="52"/>
      <c r="H40" s="52"/>
      <c r="I40" s="52"/>
      <c r="J40" s="52"/>
      <c r="K40" s="52"/>
      <c r="L40" s="52"/>
      <c r="M40" s="53"/>
    </row>
    <row r="41" spans="1:15" x14ac:dyDescent="0.25">
      <c r="A41" s="6"/>
      <c r="B41" s="54"/>
      <c r="C41" s="54"/>
      <c r="D41" s="54"/>
      <c r="E41" s="54"/>
      <c r="F41" s="54"/>
      <c r="G41" s="54"/>
      <c r="H41" s="54"/>
      <c r="I41" s="54"/>
      <c r="J41" s="54"/>
      <c r="K41" s="54"/>
      <c r="L41" s="54"/>
      <c r="M41" s="7"/>
    </row>
    <row r="42" spans="1:15" ht="25" x14ac:dyDescent="0.5">
      <c r="A42" s="8"/>
      <c r="B42" s="75" t="s">
        <v>65</v>
      </c>
      <c r="C42" s="75"/>
      <c r="D42" s="75"/>
      <c r="E42" s="75"/>
      <c r="F42" s="75"/>
      <c r="G42" s="75"/>
      <c r="H42" s="75"/>
      <c r="I42" s="75"/>
      <c r="J42" s="75"/>
      <c r="K42" s="75"/>
      <c r="L42" s="75"/>
      <c r="M42" s="10"/>
      <c r="O42" s="5" t="b">
        <v>0</v>
      </c>
    </row>
    <row r="43" spans="1:15" ht="12" thickBot="1" x14ac:dyDescent="0.3">
      <c r="A43" s="8"/>
      <c r="B43" s="9"/>
      <c r="C43" s="9"/>
      <c r="D43" s="9"/>
      <c r="E43" s="9"/>
      <c r="F43" s="9"/>
      <c r="G43" s="9"/>
      <c r="H43" s="9"/>
      <c r="I43" s="9"/>
      <c r="J43" s="9"/>
      <c r="K43" s="9"/>
      <c r="L43" s="9"/>
      <c r="M43" s="10"/>
    </row>
    <row r="44" spans="1:15" ht="14.5" thickBot="1" x14ac:dyDescent="0.35">
      <c r="A44" s="8"/>
      <c r="B44" s="9"/>
      <c r="C44" s="9"/>
      <c r="D44" s="83" t="s">
        <v>69</v>
      </c>
      <c r="E44" s="83"/>
      <c r="F44" s="83"/>
      <c r="G44" s="83"/>
      <c r="H44" s="83"/>
      <c r="I44" s="83"/>
      <c r="J44" s="9"/>
      <c r="K44" s="9"/>
      <c r="L44" s="2">
        <f>IF(O42=TRUE,F96,L96)</f>
        <v>124.96948153846155</v>
      </c>
      <c r="M44" s="10"/>
    </row>
    <row r="45" spans="1:15" ht="6.5" customHeight="1" thickBot="1" x14ac:dyDescent="0.35">
      <c r="A45" s="8"/>
      <c r="B45" s="9"/>
      <c r="C45" s="9"/>
      <c r="D45" s="55"/>
      <c r="E45" s="55"/>
      <c r="F45" s="55"/>
      <c r="G45" s="55"/>
      <c r="H45" s="55"/>
      <c r="I45" s="55"/>
      <c r="J45" s="9"/>
      <c r="K45" s="9"/>
      <c r="L45" s="2"/>
      <c r="M45" s="10"/>
    </row>
    <row r="46" spans="1:15" ht="14.5" thickBot="1" x14ac:dyDescent="0.35">
      <c r="A46" s="8"/>
      <c r="B46" s="9"/>
      <c r="C46" s="9"/>
      <c r="D46" s="83" t="s">
        <v>71</v>
      </c>
      <c r="E46" s="83"/>
      <c r="F46" s="83"/>
      <c r="G46" s="83"/>
      <c r="H46" s="83"/>
      <c r="I46" s="83"/>
      <c r="J46" s="9"/>
      <c r="K46" s="9"/>
      <c r="L46" s="3">
        <f>IF(O42=TRUE,F94,L94)</f>
        <v>16246.032600000002</v>
      </c>
      <c r="M46" s="10"/>
    </row>
    <row r="47" spans="1:15" x14ac:dyDescent="0.25">
      <c r="A47" s="8"/>
      <c r="B47" s="56" t="s">
        <v>33</v>
      </c>
      <c r="C47" s="9"/>
      <c r="D47" s="9"/>
      <c r="E47" s="9"/>
      <c r="F47" s="9"/>
      <c r="G47" s="9"/>
      <c r="H47" s="9"/>
      <c r="I47" s="9"/>
      <c r="J47" s="9"/>
      <c r="K47" s="9"/>
      <c r="L47" s="9"/>
      <c r="M47" s="10"/>
    </row>
    <row r="48" spans="1:15" x14ac:dyDescent="0.25">
      <c r="A48" s="8"/>
      <c r="B48" s="80" t="s">
        <v>34</v>
      </c>
      <c r="C48" s="80"/>
      <c r="D48" s="80"/>
      <c r="E48" s="9"/>
      <c r="F48" s="9"/>
      <c r="G48" s="9"/>
      <c r="H48" s="9"/>
      <c r="I48" s="9"/>
      <c r="J48" s="9"/>
      <c r="K48" s="9"/>
      <c r="L48" s="9"/>
      <c r="M48" s="10"/>
    </row>
    <row r="49" spans="1:13" ht="21.5" customHeight="1" x14ac:dyDescent="0.25">
      <c r="A49" s="8"/>
      <c r="B49" s="79" t="s">
        <v>72</v>
      </c>
      <c r="C49" s="79"/>
      <c r="D49" s="79"/>
      <c r="E49" s="9"/>
      <c r="F49" s="9"/>
      <c r="G49" s="9"/>
      <c r="H49" s="9"/>
      <c r="I49" s="9"/>
      <c r="J49" s="9"/>
      <c r="K49" s="9"/>
      <c r="L49" s="9"/>
      <c r="M49" s="10"/>
    </row>
    <row r="50" spans="1:13" s="60" customFormat="1" ht="8.25" customHeight="1" x14ac:dyDescent="0.25">
      <c r="A50" s="57"/>
      <c r="B50" s="77" t="s">
        <v>70</v>
      </c>
      <c r="C50" s="77"/>
      <c r="D50" s="77"/>
      <c r="E50" s="58"/>
      <c r="F50" s="58"/>
      <c r="G50" s="58"/>
      <c r="H50" s="58"/>
      <c r="I50" s="58"/>
      <c r="J50" s="58"/>
      <c r="K50" s="58"/>
      <c r="L50" s="58"/>
      <c r="M50" s="59"/>
    </row>
    <row r="51" spans="1:13" s="60" customFormat="1" ht="12" thickBot="1" x14ac:dyDescent="0.3">
      <c r="A51" s="61"/>
      <c r="B51" s="78"/>
      <c r="C51" s="78"/>
      <c r="D51" s="78"/>
      <c r="E51" s="62"/>
      <c r="F51" s="62"/>
      <c r="G51" s="62"/>
      <c r="H51" s="62"/>
      <c r="I51" s="62"/>
      <c r="J51" s="62"/>
      <c r="K51" s="62"/>
      <c r="L51" s="62"/>
      <c r="M51" s="63"/>
    </row>
    <row r="53" spans="1:13" hidden="1" x14ac:dyDescent="0.25"/>
    <row r="54" spans="1:13" hidden="1" x14ac:dyDescent="0.25">
      <c r="J54" s="5" t="s">
        <v>11</v>
      </c>
    </row>
    <row r="55" spans="1:13" hidden="1" x14ac:dyDescent="0.25">
      <c r="J55" s="5" t="s">
        <v>2</v>
      </c>
      <c r="L55" s="5">
        <f>J14/60</f>
        <v>2.6</v>
      </c>
    </row>
    <row r="56" spans="1:13" hidden="1" x14ac:dyDescent="0.25">
      <c r="J56" s="5" t="s">
        <v>9</v>
      </c>
      <c r="L56" s="5">
        <f>J21/25</f>
        <v>2.6</v>
      </c>
    </row>
    <row r="57" spans="1:13" hidden="1" x14ac:dyDescent="0.25">
      <c r="J57" s="5" t="s">
        <v>3</v>
      </c>
      <c r="L57" s="5">
        <f>J17/40</f>
        <v>3.25</v>
      </c>
    </row>
    <row r="58" spans="1:13" hidden="1" x14ac:dyDescent="0.25">
      <c r="J58" s="5" t="s">
        <v>10</v>
      </c>
      <c r="L58" s="5">
        <f>J23/50</f>
        <v>1.3</v>
      </c>
    </row>
    <row r="59" spans="1:13" hidden="1" x14ac:dyDescent="0.25">
      <c r="J59" s="5" t="s">
        <v>47</v>
      </c>
      <c r="L59" s="64">
        <f>J25/(2.6*1.2)</f>
        <v>42.5</v>
      </c>
    </row>
    <row r="60" spans="1:13" hidden="1" x14ac:dyDescent="0.25">
      <c r="J60" s="5" t="s">
        <v>49</v>
      </c>
      <c r="L60" s="5">
        <f>J27/4</f>
        <v>71.5</v>
      </c>
    </row>
    <row r="61" spans="1:13" hidden="1" x14ac:dyDescent="0.25">
      <c r="J61" s="5" t="s">
        <v>57</v>
      </c>
      <c r="L61" s="5">
        <f>J37/45</f>
        <v>3.4666666666666668</v>
      </c>
    </row>
    <row r="62" spans="1:13" hidden="1" x14ac:dyDescent="0.25">
      <c r="J62" s="5" t="s">
        <v>59</v>
      </c>
      <c r="L62" s="5">
        <f>J39/10</f>
        <v>3.9</v>
      </c>
    </row>
    <row r="63" spans="1:13" hidden="1" x14ac:dyDescent="0.25">
      <c r="J63" s="65" t="s">
        <v>62</v>
      </c>
      <c r="L63" s="5">
        <f>J33/250</f>
        <v>8.84</v>
      </c>
    </row>
    <row r="64" spans="1:13" hidden="1" x14ac:dyDescent="0.25">
      <c r="J64" s="5" t="s">
        <v>63</v>
      </c>
      <c r="L64" s="66">
        <f>J35/500</f>
        <v>1.4039999999999999</v>
      </c>
    </row>
    <row r="65" spans="3:15" ht="14.5" hidden="1" x14ac:dyDescent="0.35">
      <c r="C65" s="22"/>
      <c r="D65" s="22"/>
      <c r="E65" s="22"/>
      <c r="F65" s="22"/>
      <c r="G65" s="22"/>
      <c r="H65" s="22"/>
      <c r="I65" s="22"/>
      <c r="J65" s="22" t="s">
        <v>51</v>
      </c>
      <c r="L65" s="5">
        <f>J29/100</f>
        <v>3.51</v>
      </c>
    </row>
    <row r="66" spans="3:15" ht="14.5" hidden="1" x14ac:dyDescent="0.35">
      <c r="C66" s="22"/>
      <c r="D66" s="22"/>
      <c r="E66" s="22"/>
      <c r="F66" s="22"/>
      <c r="G66" s="22"/>
      <c r="H66" s="22"/>
      <c r="I66" s="22"/>
      <c r="J66" s="5" t="s">
        <v>53</v>
      </c>
      <c r="L66" s="5">
        <f>J31/100</f>
        <v>0.26</v>
      </c>
    </row>
    <row r="67" spans="3:15" ht="14.5" hidden="1" x14ac:dyDescent="0.35">
      <c r="C67" s="22" t="s">
        <v>26</v>
      </c>
      <c r="D67" s="22"/>
      <c r="E67" s="22"/>
      <c r="F67" s="22"/>
      <c r="G67" s="22"/>
      <c r="H67" s="22"/>
      <c r="I67" s="22"/>
      <c r="J67" s="22"/>
    </row>
    <row r="68" spans="3:15" ht="14.5" hidden="1" x14ac:dyDescent="0.35">
      <c r="C68" s="22">
        <f>D5*0.01</f>
        <v>0.3</v>
      </c>
      <c r="D68" s="22" t="s">
        <v>20</v>
      </c>
      <c r="E68" s="22"/>
      <c r="F68" s="22"/>
      <c r="G68" s="22"/>
      <c r="H68" s="22"/>
      <c r="I68" s="22"/>
      <c r="J68" s="22"/>
    </row>
    <row r="69" spans="3:15" ht="14.5" hidden="1" x14ac:dyDescent="0.35">
      <c r="C69" s="22"/>
      <c r="D69" s="22"/>
      <c r="E69" s="22"/>
      <c r="F69" s="22"/>
      <c r="G69" s="22" t="s">
        <v>21</v>
      </c>
      <c r="H69" s="22">
        <f>D4*C68*1.1</f>
        <v>42.900000000000006</v>
      </c>
      <c r="I69" s="22" t="s">
        <v>22</v>
      </c>
      <c r="J69" s="22"/>
    </row>
    <row r="70" spans="3:15" ht="14.5" hidden="1" x14ac:dyDescent="0.35">
      <c r="C70" s="22"/>
      <c r="D70" s="22"/>
      <c r="E70" s="22"/>
      <c r="F70" s="22"/>
      <c r="G70" s="22"/>
      <c r="H70" s="22"/>
      <c r="I70" s="22"/>
      <c r="J70" s="22"/>
    </row>
    <row r="71" spans="3:15" ht="14.5" hidden="1" x14ac:dyDescent="0.35">
      <c r="C71" s="22" t="s">
        <v>23</v>
      </c>
      <c r="D71" s="22">
        <v>0.54</v>
      </c>
      <c r="E71" s="22" t="s">
        <v>22</v>
      </c>
      <c r="F71" s="22"/>
      <c r="L71" s="22" t="s">
        <v>24</v>
      </c>
      <c r="M71" s="22"/>
      <c r="N71" s="22">
        <f>H69/D71</f>
        <v>79.444444444444443</v>
      </c>
      <c r="O71" s="22" t="s">
        <v>25</v>
      </c>
    </row>
    <row r="72" spans="3:15" ht="14.5" hidden="1" x14ac:dyDescent="0.35">
      <c r="C72" s="22"/>
      <c r="D72" s="22"/>
      <c r="E72" s="22"/>
      <c r="F72" s="22"/>
      <c r="L72" s="22"/>
      <c r="M72" s="22"/>
      <c r="N72" s="22"/>
      <c r="O72" s="22"/>
    </row>
    <row r="73" spans="3:15" ht="14.5" hidden="1" x14ac:dyDescent="0.35">
      <c r="C73" s="22"/>
      <c r="D73" s="22"/>
      <c r="E73" s="22"/>
      <c r="F73" s="22"/>
      <c r="L73" s="22" t="s">
        <v>24</v>
      </c>
      <c r="M73" s="22"/>
      <c r="N73" s="22">
        <f>ROUNDUP(N71,0)</f>
        <v>80</v>
      </c>
      <c r="O73" s="22" t="s">
        <v>25</v>
      </c>
    </row>
    <row r="74" spans="3:15" ht="14.5" hidden="1" x14ac:dyDescent="0.35">
      <c r="C74" s="67" t="s">
        <v>68</v>
      </c>
      <c r="D74" s="68">
        <v>4.83</v>
      </c>
      <c r="E74" s="22"/>
      <c r="F74" s="22"/>
      <c r="G74" s="22"/>
      <c r="H74" s="22"/>
      <c r="I74" s="22"/>
      <c r="J74" s="22"/>
    </row>
    <row r="75" spans="3:15" hidden="1" x14ac:dyDescent="0.25"/>
    <row r="76" spans="3:15" hidden="1" x14ac:dyDescent="0.25"/>
    <row r="77" spans="3:15" hidden="1" x14ac:dyDescent="0.25"/>
    <row r="78" spans="3:15" ht="12" hidden="1" customHeight="1" x14ac:dyDescent="0.25">
      <c r="C78" s="76" t="s">
        <v>28</v>
      </c>
      <c r="D78" s="76"/>
      <c r="F78" s="69" t="s">
        <v>29</v>
      </c>
    </row>
    <row r="79" spans="3:15" hidden="1" x14ac:dyDescent="0.25">
      <c r="C79" s="5" t="s">
        <v>39</v>
      </c>
      <c r="D79" s="5">
        <v>113.89</v>
      </c>
      <c r="F79" s="5">
        <f>D79*L9</f>
        <v>9111.2000000000007</v>
      </c>
      <c r="L79" s="5">
        <f>F79</f>
        <v>9111.2000000000007</v>
      </c>
    </row>
    <row r="80" spans="3:15" hidden="1" x14ac:dyDescent="0.25">
      <c r="C80" s="5" t="s">
        <v>2</v>
      </c>
      <c r="D80" s="5">
        <v>533.29</v>
      </c>
      <c r="F80" s="5">
        <f>D80*L14</f>
        <v>1599.87</v>
      </c>
      <c r="L80" s="5">
        <f>F80</f>
        <v>1599.87</v>
      </c>
    </row>
    <row r="81" spans="3:13" hidden="1" x14ac:dyDescent="0.25">
      <c r="C81" s="5" t="s">
        <v>3</v>
      </c>
      <c r="D81" s="5">
        <v>150.59</v>
      </c>
      <c r="F81" s="5">
        <f>D81*L17</f>
        <v>602.36</v>
      </c>
      <c r="L81" s="5">
        <f>F81</f>
        <v>602.36</v>
      </c>
    </row>
    <row r="82" spans="3:13" hidden="1" x14ac:dyDescent="0.25">
      <c r="C82" s="5" t="s">
        <v>27</v>
      </c>
      <c r="D82" s="5">
        <v>28.49</v>
      </c>
      <c r="F82" s="5">
        <f>D82*L19</f>
        <v>370.37</v>
      </c>
      <c r="L82" s="5">
        <f>F82</f>
        <v>370.37</v>
      </c>
    </row>
    <row r="83" spans="3:13" hidden="1" x14ac:dyDescent="0.25">
      <c r="C83" s="5" t="s">
        <v>9</v>
      </c>
      <c r="D83" s="5">
        <v>150.49</v>
      </c>
      <c r="F83" s="5">
        <f>D83*L21</f>
        <v>451.47</v>
      </c>
      <c r="L83" s="5">
        <f t="shared" ref="L83:L92" si="0">F83</f>
        <v>451.47</v>
      </c>
    </row>
    <row r="84" spans="3:13" hidden="1" x14ac:dyDescent="0.25">
      <c r="C84" s="5" t="s">
        <v>66</v>
      </c>
      <c r="D84" s="5">
        <v>67.59</v>
      </c>
      <c r="F84" s="5">
        <f>D84*L23</f>
        <v>135.18</v>
      </c>
      <c r="L84" s="5">
        <f t="shared" si="0"/>
        <v>135.18</v>
      </c>
    </row>
    <row r="85" spans="3:13" hidden="1" x14ac:dyDescent="0.25">
      <c r="C85" s="5" t="s">
        <v>47</v>
      </c>
      <c r="D85" s="5">
        <v>28.77</v>
      </c>
      <c r="F85" s="5">
        <f>D85*L25</f>
        <v>1237.1099999999999</v>
      </c>
      <c r="L85" s="5">
        <f t="shared" si="0"/>
        <v>1237.1099999999999</v>
      </c>
    </row>
    <row r="86" spans="3:13" hidden="1" x14ac:dyDescent="0.25">
      <c r="C86" s="5" t="s">
        <v>49</v>
      </c>
      <c r="D86" s="66">
        <f>4.44*$D$74</f>
        <v>21.445200000000003</v>
      </c>
      <c r="F86" s="66">
        <f>D86*L27</f>
        <v>1544.0544000000002</v>
      </c>
      <c r="L86" s="5">
        <f t="shared" si="0"/>
        <v>1544.0544000000002</v>
      </c>
    </row>
    <row r="87" spans="3:13" hidden="1" x14ac:dyDescent="0.25">
      <c r="C87" s="5" t="s">
        <v>51</v>
      </c>
      <c r="D87" s="66">
        <f>31.75*$D$74</f>
        <v>153.35249999999999</v>
      </c>
      <c r="F87" s="5">
        <f>D87*L29</f>
        <v>613.41</v>
      </c>
      <c r="L87" s="5">
        <f t="shared" si="0"/>
        <v>613.41</v>
      </c>
    </row>
    <row r="88" spans="3:13" hidden="1" x14ac:dyDescent="0.25">
      <c r="C88" s="5" t="s">
        <v>53</v>
      </c>
      <c r="D88" s="66">
        <f>16.17*$D$74</f>
        <v>78.101100000000002</v>
      </c>
      <c r="F88" s="66">
        <f>D88*L31</f>
        <v>78.101100000000002</v>
      </c>
      <c r="L88" s="5">
        <f t="shared" si="0"/>
        <v>78.101100000000002</v>
      </c>
    </row>
    <row r="89" spans="3:13" hidden="1" x14ac:dyDescent="0.25">
      <c r="C89" s="5" t="s">
        <v>55</v>
      </c>
      <c r="D89" s="66">
        <f>2.25*$D$74</f>
        <v>10.8675</v>
      </c>
      <c r="F89" s="66">
        <f>D89*L33</f>
        <v>97.807500000000005</v>
      </c>
      <c r="L89" s="5">
        <f t="shared" si="0"/>
        <v>97.807500000000005</v>
      </c>
    </row>
    <row r="90" spans="3:13" hidden="1" x14ac:dyDescent="0.25">
      <c r="C90" s="5" t="s">
        <v>63</v>
      </c>
      <c r="D90" s="66">
        <f>5.46*$D$74</f>
        <v>26.3718</v>
      </c>
      <c r="F90" s="66">
        <f>D90*L35</f>
        <v>52.743600000000001</v>
      </c>
      <c r="L90" s="5">
        <f t="shared" si="0"/>
        <v>52.743600000000001</v>
      </c>
    </row>
    <row r="91" spans="3:13" hidden="1" x14ac:dyDescent="0.25">
      <c r="C91" s="5" t="s">
        <v>57</v>
      </c>
      <c r="D91" s="66">
        <f>2.3*$D$74</f>
        <v>11.109</v>
      </c>
      <c r="F91" s="66">
        <f>D91*L37</f>
        <v>44.436</v>
      </c>
      <c r="L91" s="5">
        <f t="shared" si="0"/>
        <v>44.436</v>
      </c>
    </row>
    <row r="92" spans="3:13" hidden="1" x14ac:dyDescent="0.25">
      <c r="C92" s="5" t="s">
        <v>59</v>
      </c>
      <c r="D92" s="5">
        <v>76.98</v>
      </c>
      <c r="F92" s="66">
        <f>D92*L39</f>
        <v>307.92</v>
      </c>
      <c r="L92" s="5">
        <f t="shared" si="0"/>
        <v>307.92</v>
      </c>
    </row>
    <row r="93" spans="3:13" hidden="1" x14ac:dyDescent="0.25"/>
    <row r="94" spans="3:13" hidden="1" x14ac:dyDescent="0.25">
      <c r="D94" s="5" t="s">
        <v>30</v>
      </c>
      <c r="F94" s="70">
        <f>SUM(F79:F93)</f>
        <v>16246.032600000002</v>
      </c>
      <c r="G94" s="5" t="s">
        <v>31</v>
      </c>
      <c r="L94" s="70">
        <f>SUM(L79:L93)</f>
        <v>16246.032600000002</v>
      </c>
      <c r="M94" s="5" t="s">
        <v>31</v>
      </c>
    </row>
    <row r="95" spans="3:13" hidden="1" x14ac:dyDescent="0.25">
      <c r="F95" s="70"/>
    </row>
    <row r="96" spans="3:13" hidden="1" x14ac:dyDescent="0.25">
      <c r="F96" s="64">
        <f>F94/D4</f>
        <v>124.96948153846155</v>
      </c>
      <c r="G96" s="5" t="s">
        <v>32</v>
      </c>
      <c r="L96" s="64">
        <f>L94/D4</f>
        <v>124.96948153846155</v>
      </c>
      <c r="M96" s="5" t="s">
        <v>32</v>
      </c>
    </row>
    <row r="97" spans="3:7" hidden="1" x14ac:dyDescent="0.25"/>
    <row r="98" spans="3:7" hidden="1" x14ac:dyDescent="0.25"/>
    <row r="99" spans="3:7" hidden="1" x14ac:dyDescent="0.25"/>
    <row r="100" spans="3:7" hidden="1" x14ac:dyDescent="0.25"/>
    <row r="101" spans="3:7" hidden="1" x14ac:dyDescent="0.25"/>
    <row r="102" spans="3:7" ht="12" hidden="1" x14ac:dyDescent="0.3">
      <c r="C102" s="71" t="s">
        <v>35</v>
      </c>
      <c r="D102" s="5">
        <v>3.4000000000000002E-2</v>
      </c>
    </row>
    <row r="103" spans="3:7" hidden="1" x14ac:dyDescent="0.25">
      <c r="C103" s="5" t="s">
        <v>36</v>
      </c>
      <c r="D103" s="72">
        <f>D5</f>
        <v>30</v>
      </c>
      <c r="F103" s="5">
        <f>D103/100</f>
        <v>0.3</v>
      </c>
      <c r="G103" s="5" t="s">
        <v>20</v>
      </c>
    </row>
    <row r="104" spans="3:7" hidden="1" x14ac:dyDescent="0.25"/>
    <row r="105" spans="3:7" hidden="1" x14ac:dyDescent="0.25"/>
    <row r="106" spans="3:7" hidden="1" x14ac:dyDescent="0.25"/>
    <row r="107" spans="3:7" hidden="1" x14ac:dyDescent="0.25"/>
    <row r="108" spans="3:7" hidden="1" x14ac:dyDescent="0.25"/>
    <row r="109" spans="3:7" hidden="1" x14ac:dyDescent="0.25"/>
  </sheetData>
  <sheetProtection algorithmName="SHA-512" hashValue="inJ6T/YpYqWzj+i5NTd+kuYwdqyqPMXqx7QwKjaIk28kr1QvWOAGYP4JlMoSG2uTzy1BB6OQYxuadjYJc961LQ==" saltValue="TGckTmpz2bs3QL5VwcFkKA==" spinCount="100000" sheet="1" objects="1" scenarios="1"/>
  <protectedRanges>
    <protectedRange password="EE05" sqref="D4:D5" name="Arbeitsbereich"/>
  </protectedRanges>
  <mergeCells count="12">
    <mergeCell ref="B2:L2"/>
    <mergeCell ref="B42:L42"/>
    <mergeCell ref="C78:D78"/>
    <mergeCell ref="B50:D51"/>
    <mergeCell ref="B49:D49"/>
    <mergeCell ref="B48:D48"/>
    <mergeCell ref="I4:L4"/>
    <mergeCell ref="I5:L5"/>
    <mergeCell ref="D46:I46"/>
    <mergeCell ref="B4:C4"/>
    <mergeCell ref="B5:C5"/>
    <mergeCell ref="D44:I44"/>
  </mergeCells>
  <dataValidations count="1">
    <dataValidation type="whole" showErrorMessage="1" errorTitle="Izolatie insuficienta" error="Izolatia este insuficienta.Se recomanda sa se monteze o grosime de minim 20cm de izolatie Uniroll Plus" sqref="D5">
      <formula1>20</formula1>
      <formula2>200</formula2>
    </dataValidation>
  </dataValidations>
  <printOptions horizontalCentered="1" verticalCentered="1"/>
  <pageMargins left="0.25" right="0.25" top="0.75" bottom="0.75" header="0.3" footer="0.3"/>
  <pageSetup paperSize="9" scale="93" orientation="landscape" r:id="rId1"/>
  <headerFooter>
    <oddFooter>&amp;C
&amp;R
&amp;G</oddFooter>
  </headerFooter>
  <rowBreaks count="1" manualBreakCount="1">
    <brk id="17" max="12"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89" r:id="rId5" name="Check Box 565">
              <controlPr locked="0" defaultSize="0" autoFill="0" autoLine="0" autoPict="0" altText="Sunt strapungeri">
                <anchor moveWithCells="1">
                  <from>
                    <xdr:col>0</xdr:col>
                    <xdr:colOff>139700</xdr:colOff>
                    <xdr:row>20</xdr:row>
                    <xdr:rowOff>38100</xdr:rowOff>
                  </from>
                  <to>
                    <xdr:col>2</xdr:col>
                    <xdr:colOff>69850</xdr:colOff>
                    <xdr:row>20</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49"/>
  <sheetViews>
    <sheetView showGridLines="0" topLeftCell="A34" zoomScale="85" zoomScaleNormal="85" workbookViewId="0">
      <selection activeCell="L44" sqref="L44"/>
    </sheetView>
  </sheetViews>
  <sheetFormatPr defaultRowHeight="14.5" x14ac:dyDescent="0.35"/>
  <sheetData>
    <row r="1" spans="1:10" ht="18.5" x14ac:dyDescent="0.45">
      <c r="B1" s="94" t="s">
        <v>73</v>
      </c>
      <c r="C1" s="94"/>
      <c r="D1" s="94"/>
      <c r="E1" s="94"/>
      <c r="F1" s="94"/>
      <c r="G1" s="94"/>
      <c r="H1" s="94"/>
      <c r="I1" s="94"/>
      <c r="J1" s="94"/>
    </row>
    <row r="2" spans="1:10" ht="15" customHeight="1" x14ac:dyDescent="0.35">
      <c r="A2" s="87" t="s">
        <v>74</v>
      </c>
      <c r="B2" s="87"/>
      <c r="C2" s="87"/>
      <c r="D2" s="87"/>
      <c r="E2" s="87"/>
      <c r="F2" s="87"/>
      <c r="G2" s="87"/>
      <c r="H2" s="87"/>
      <c r="I2" s="87"/>
      <c r="J2" s="87"/>
    </row>
    <row r="3" spans="1:10" x14ac:dyDescent="0.35">
      <c r="A3" s="87"/>
      <c r="B3" s="87"/>
      <c r="C3" s="87"/>
      <c r="D3" s="87"/>
      <c r="E3" s="87"/>
      <c r="F3" s="87"/>
      <c r="G3" s="87"/>
      <c r="H3" s="87"/>
      <c r="I3" s="87"/>
      <c r="J3" s="87"/>
    </row>
    <row r="4" spans="1:10" x14ac:dyDescent="0.35">
      <c r="A4" s="87"/>
      <c r="B4" s="87"/>
      <c r="C4" s="87"/>
      <c r="D4" s="87"/>
      <c r="E4" s="87"/>
      <c r="F4" s="87"/>
      <c r="G4" s="87"/>
      <c r="H4" s="87"/>
      <c r="I4" s="87"/>
      <c r="J4" s="87"/>
    </row>
    <row r="5" spans="1:10" x14ac:dyDescent="0.35">
      <c r="A5" s="87"/>
      <c r="B5" s="87"/>
      <c r="C5" s="87"/>
      <c r="D5" s="87"/>
      <c r="E5" s="87"/>
      <c r="F5" s="87"/>
      <c r="G5" s="87"/>
      <c r="H5" s="87"/>
      <c r="I5" s="87"/>
      <c r="J5" s="87"/>
    </row>
    <row r="6" spans="1:10" x14ac:dyDescent="0.35">
      <c r="A6" s="87"/>
      <c r="B6" s="87"/>
      <c r="C6" s="87"/>
      <c r="D6" s="87"/>
      <c r="E6" s="87"/>
      <c r="F6" s="87"/>
      <c r="G6" s="87"/>
      <c r="H6" s="87"/>
      <c r="I6" s="87"/>
      <c r="J6" s="87"/>
    </row>
    <row r="7" spans="1:10" x14ac:dyDescent="0.35">
      <c r="A7" s="87"/>
      <c r="B7" s="87"/>
      <c r="C7" s="87"/>
      <c r="D7" s="87"/>
      <c r="E7" s="87"/>
      <c r="F7" s="87"/>
      <c r="G7" s="87"/>
      <c r="H7" s="87"/>
      <c r="I7" s="87"/>
      <c r="J7" s="87"/>
    </row>
    <row r="8" spans="1:10" x14ac:dyDescent="0.35">
      <c r="A8" s="87"/>
      <c r="B8" s="87"/>
      <c r="C8" s="87"/>
      <c r="D8" s="87"/>
      <c r="E8" s="87"/>
      <c r="F8" s="87"/>
      <c r="G8" s="87"/>
      <c r="H8" s="87"/>
      <c r="I8" s="87"/>
      <c r="J8" s="87"/>
    </row>
    <row r="9" spans="1:10" x14ac:dyDescent="0.35">
      <c r="A9" s="87"/>
      <c r="B9" s="87"/>
      <c r="C9" s="87"/>
      <c r="D9" s="87"/>
      <c r="E9" s="87"/>
      <c r="F9" s="87"/>
      <c r="G9" s="87"/>
      <c r="H9" s="87"/>
      <c r="I9" s="87"/>
      <c r="J9" s="87"/>
    </row>
    <row r="10" spans="1:10" ht="15" customHeight="1" x14ac:dyDescent="0.35">
      <c r="A10" s="88" t="s">
        <v>75</v>
      </c>
      <c r="B10" s="88"/>
      <c r="C10" s="88"/>
      <c r="D10" s="88"/>
      <c r="E10" s="88"/>
      <c r="F10" s="88"/>
      <c r="G10" s="88"/>
      <c r="H10" s="88"/>
      <c r="I10" s="88"/>
      <c r="J10" s="88"/>
    </row>
    <row r="11" spans="1:10" x14ac:dyDescent="0.35">
      <c r="A11" s="88"/>
      <c r="B11" s="88"/>
      <c r="C11" s="88"/>
      <c r="D11" s="88"/>
      <c r="E11" s="88"/>
      <c r="F11" s="88"/>
      <c r="G11" s="88"/>
      <c r="H11" s="88"/>
      <c r="I11" s="88"/>
      <c r="J11" s="88"/>
    </row>
    <row r="12" spans="1:10" ht="15" thickBot="1" x14ac:dyDescent="0.4"/>
    <row r="13" spans="1:10" ht="19" thickBot="1" x14ac:dyDescent="0.5">
      <c r="B13" s="89" t="s">
        <v>76</v>
      </c>
      <c r="C13" s="90"/>
      <c r="D13" s="90"/>
      <c r="E13" s="90"/>
      <c r="F13" s="90"/>
      <c r="G13" s="90"/>
      <c r="H13" s="90"/>
      <c r="I13" s="91"/>
    </row>
    <row r="18" spans="1:17" x14ac:dyDescent="0.35">
      <c r="E18" t="s">
        <v>5</v>
      </c>
      <c r="F18" t="s">
        <v>38</v>
      </c>
      <c r="G18" t="s">
        <v>38</v>
      </c>
      <c r="H18" t="s">
        <v>38</v>
      </c>
      <c r="I18" t="s">
        <v>38</v>
      </c>
      <c r="J18" t="s">
        <v>38</v>
      </c>
      <c r="Q18" t="s">
        <v>5</v>
      </c>
    </row>
    <row r="20" spans="1:17" x14ac:dyDescent="0.35">
      <c r="A20" s="92" t="s">
        <v>77</v>
      </c>
      <c r="B20" s="92"/>
      <c r="C20" s="92"/>
      <c r="D20" s="92"/>
      <c r="E20" s="92"/>
      <c r="F20" s="92"/>
      <c r="G20" s="92"/>
      <c r="H20" s="92"/>
      <c r="I20" s="92"/>
      <c r="J20" s="92"/>
    </row>
    <row r="21" spans="1:17" ht="15" customHeight="1" x14ac:dyDescent="0.35">
      <c r="A21" s="92"/>
      <c r="B21" s="92"/>
      <c r="C21" s="92"/>
      <c r="D21" s="92"/>
      <c r="E21" s="92"/>
      <c r="F21" s="92"/>
      <c r="G21" s="92"/>
      <c r="H21" s="92"/>
      <c r="I21" s="92"/>
      <c r="J21" s="92"/>
    </row>
    <row r="22" spans="1:17" x14ac:dyDescent="0.35">
      <c r="A22" s="92"/>
      <c r="B22" s="92"/>
      <c r="C22" s="92"/>
      <c r="D22" s="92"/>
      <c r="E22" s="92"/>
      <c r="F22" s="92"/>
      <c r="G22" s="92"/>
      <c r="H22" s="92"/>
      <c r="I22" s="92"/>
      <c r="J22" s="92"/>
    </row>
    <row r="23" spans="1:17" x14ac:dyDescent="0.35">
      <c r="A23" s="92"/>
      <c r="B23" s="92"/>
      <c r="C23" s="92"/>
      <c r="D23" s="92"/>
      <c r="E23" s="92"/>
      <c r="F23" s="92"/>
      <c r="G23" s="92"/>
      <c r="H23" s="92"/>
      <c r="I23" s="92"/>
      <c r="J23" s="92"/>
    </row>
    <row r="28" spans="1:17" ht="20.25" customHeight="1" x14ac:dyDescent="0.35"/>
    <row r="29" spans="1:17" ht="22.5" customHeight="1" x14ac:dyDescent="0.35">
      <c r="A29" s="92" t="s">
        <v>78</v>
      </c>
      <c r="B29" s="93"/>
      <c r="C29" s="93"/>
      <c r="D29" s="93"/>
      <c r="E29" s="93"/>
      <c r="F29" s="93"/>
      <c r="G29" s="93"/>
      <c r="H29" s="93"/>
      <c r="I29" s="93"/>
      <c r="J29" s="93"/>
    </row>
    <row r="30" spans="1:17" x14ac:dyDescent="0.35">
      <c r="A30" s="93"/>
      <c r="B30" s="93"/>
      <c r="C30" s="93"/>
      <c r="D30" s="93"/>
      <c r="E30" s="93"/>
      <c r="F30" s="93"/>
      <c r="G30" s="93"/>
      <c r="H30" s="93"/>
      <c r="I30" s="93"/>
      <c r="J30" s="93"/>
    </row>
    <row r="31" spans="1:17" x14ac:dyDescent="0.35">
      <c r="A31" s="93"/>
      <c r="B31" s="93"/>
      <c r="C31" s="93"/>
      <c r="D31" s="93"/>
      <c r="E31" s="93"/>
      <c r="F31" s="93"/>
      <c r="G31" s="93"/>
      <c r="H31" s="93"/>
      <c r="I31" s="93"/>
      <c r="J31" s="93"/>
    </row>
    <row r="37" spans="1:10" x14ac:dyDescent="0.35">
      <c r="A37" s="92" t="s">
        <v>79</v>
      </c>
      <c r="B37" s="92"/>
      <c r="C37" s="92"/>
      <c r="D37" s="92"/>
      <c r="E37" s="92"/>
      <c r="F37" s="92"/>
      <c r="G37" s="92"/>
      <c r="H37" s="92"/>
      <c r="I37" s="92"/>
      <c r="J37" s="92"/>
    </row>
    <row r="38" spans="1:10" x14ac:dyDescent="0.35">
      <c r="A38" s="92"/>
      <c r="B38" s="92"/>
      <c r="C38" s="92"/>
      <c r="D38" s="92"/>
      <c r="E38" s="92"/>
      <c r="F38" s="92"/>
      <c r="G38" s="92"/>
      <c r="H38" s="92"/>
      <c r="I38" s="92"/>
      <c r="J38" s="92"/>
    </row>
    <row r="39" spans="1:10" x14ac:dyDescent="0.35">
      <c r="A39" s="92"/>
      <c r="B39" s="92"/>
      <c r="C39" s="92"/>
      <c r="D39" s="92"/>
      <c r="E39" s="92"/>
      <c r="F39" s="92"/>
      <c r="G39" s="92"/>
      <c r="H39" s="92"/>
      <c r="I39" s="92"/>
      <c r="J39" s="92"/>
    </row>
    <row r="45" spans="1:10" x14ac:dyDescent="0.35">
      <c r="A45" s="92" t="s">
        <v>80</v>
      </c>
      <c r="B45" s="93"/>
      <c r="C45" s="93"/>
      <c r="D45" s="93"/>
      <c r="E45" s="93"/>
      <c r="F45" s="93"/>
      <c r="G45" s="93"/>
      <c r="H45" s="93"/>
      <c r="I45" s="93"/>
      <c r="J45" s="93"/>
    </row>
    <row r="46" spans="1:10" x14ac:dyDescent="0.35">
      <c r="A46" s="93"/>
      <c r="B46" s="93"/>
      <c r="C46" s="93"/>
      <c r="D46" s="93"/>
      <c r="E46" s="93"/>
      <c r="F46" s="93"/>
      <c r="G46" s="93"/>
      <c r="H46" s="93"/>
      <c r="I46" s="93"/>
      <c r="J46" s="93"/>
    </row>
    <row r="47" spans="1:10" x14ac:dyDescent="0.35">
      <c r="A47" s="93"/>
      <c r="B47" s="93"/>
      <c r="C47" s="93"/>
      <c r="D47" s="93"/>
      <c r="E47" s="93"/>
      <c r="F47" s="93"/>
      <c r="G47" s="93"/>
      <c r="H47" s="93"/>
      <c r="I47" s="93"/>
      <c r="J47" s="93"/>
    </row>
    <row r="48" spans="1:10" x14ac:dyDescent="0.35">
      <c r="A48" s="93"/>
      <c r="B48" s="93"/>
      <c r="C48" s="93"/>
      <c r="D48" s="93"/>
      <c r="E48" s="93"/>
      <c r="F48" s="93"/>
      <c r="G48" s="93"/>
      <c r="H48" s="93"/>
      <c r="I48" s="93"/>
      <c r="J48" s="93"/>
    </row>
    <row r="49" spans="2:8" ht="15.5" x14ac:dyDescent="0.35">
      <c r="B49" s="86"/>
      <c r="C49" s="86"/>
      <c r="D49" s="86"/>
      <c r="E49" s="86"/>
      <c r="F49" s="86"/>
      <c r="G49" s="86"/>
      <c r="H49" s="86"/>
    </row>
  </sheetData>
  <mergeCells count="9">
    <mergeCell ref="B1:J1"/>
    <mergeCell ref="B49:H49"/>
    <mergeCell ref="A2:J9"/>
    <mergeCell ref="A10:J11"/>
    <mergeCell ref="B13:I13"/>
    <mergeCell ref="A20:J23"/>
    <mergeCell ref="A29:J31"/>
    <mergeCell ref="A37:J39"/>
    <mergeCell ref="A45:J48"/>
  </mergeCells>
  <pageMargins left="0.25" right="0.25" top="0.75" bottom="0.75" header="0.3" footer="0.3"/>
  <pageSetup paperSize="9" orientation="portrait" r:id="rId1"/>
  <headerFooter>
    <oddFooter>&amp;R
&amp;G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Calculator Vario</vt:lpstr>
      <vt:lpstr>Detalii Sistem </vt:lpstr>
      <vt:lpstr>'Calculator Vario'!Print_Area</vt:lpstr>
      <vt:lpstr>'Detalii Sistem '!Print_Area</vt:lpstr>
    </vt:vector>
  </TitlesOfParts>
  <Company>SAINT-GOBAIN 1.7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Schultz, Christina</dc:creator>
  <cp:lastModifiedBy>Ciucasu, Cristian</cp:lastModifiedBy>
  <cp:lastPrinted>2014-09-15T09:37:43Z</cp:lastPrinted>
  <dcterms:created xsi:type="dcterms:W3CDTF">2013-04-23T12:04:13Z</dcterms:created>
  <dcterms:modified xsi:type="dcterms:W3CDTF">2020-08-07T13:36:17Z</dcterms:modified>
</cp:coreProperties>
</file>