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saintgobain-my.sharepoint.com/personal/razvan_chirita_saint-gobain_com/Documents/Desktop/SOLUTII/Calculatoare sisteme/"/>
    </mc:Choice>
  </mc:AlternateContent>
  <xr:revisionPtr revIDLastSave="398" documentId="8_{1CCF1632-CCA8-4810-988B-066C4DA9A95A}" xr6:coauthVersionLast="47" xr6:coauthVersionMax="47" xr10:uidLastSave="{CA10E907-8C88-431B-9F73-82FDC0C69E2B}"/>
  <bookViews>
    <workbookView xWindow="-28920" yWindow="-2010" windowWidth="29040" windowHeight="15840" firstSheet="2" activeTab="3" xr2:uid="{00000000-000D-0000-FFFF-FFFF00000000}"/>
  </bookViews>
  <sheets>
    <sheet name="Data base" sheetId="4" state="hidden" r:id="rId1"/>
    <sheet name="Sheet1" sheetId="15" state="hidden" r:id="rId2"/>
    <sheet name="START" sheetId="13" r:id="rId3"/>
    <sheet name="Calcul sistem ETICS SG" sheetId="2" r:id="rId4"/>
    <sheet name="Accesorii ETICS" sheetId="7" r:id="rId5"/>
    <sheet name="Produse componente" sheetId="14" r:id="rId6"/>
  </sheets>
  <definedNames>
    <definedName name="Discount_client" localSheetId="4">'Accesorii ETICS'!$A$2</definedName>
    <definedName name="Discount_client" comment="Se va alege discountul clientului din lista">#REF!</definedName>
    <definedName name="_xlnm.Print_Area" localSheetId="4">'Accesorii ETICS'!$C$1:$N$38</definedName>
    <definedName name="_xlnm.Print_Area" localSheetId="3">'Calcul sistem ETICS SG'!$C$1:$L$28</definedName>
    <definedName name="_xlnm.Print_Area" localSheetId="2">START!$B$1:$N$77</definedName>
    <definedName name="solver_eng" localSheetId="4" hidden="1">1</definedName>
    <definedName name="solver_neg" localSheetId="4" hidden="1">1</definedName>
    <definedName name="solver_num" localSheetId="4" hidden="1">0</definedName>
    <definedName name="solver_opt" localSheetId="4" hidden="1">'Accesorii ETICS'!$C$5</definedName>
    <definedName name="solver_typ" localSheetId="4" hidden="1">1</definedName>
    <definedName name="solver_val" localSheetId="4" hidden="1">0</definedName>
    <definedName name="solver_ver" localSheetId="4" hidden="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5" l="1"/>
  <c r="D6" i="15"/>
  <c r="D5" i="15"/>
  <c r="D3" i="15"/>
  <c r="C5" i="15"/>
  <c r="C9" i="15"/>
  <c r="D9" i="15" s="1" a="1"/>
  <c r="D9" i="15" s="1"/>
  <c r="C8" i="15"/>
  <c r="C7" i="15"/>
  <c r="D7" i="15" s="1" a="1"/>
  <c r="D7" i="15" s="1"/>
  <c r="C6" i="15"/>
  <c r="C4" i="15"/>
  <c r="D4" i="15" s="1" a="1"/>
  <c r="D4" i="15" s="1"/>
  <c r="C3" i="15"/>
  <c r="C12" i="15" l="1" a="1"/>
  <c r="C12" i="15" s="1"/>
  <c r="E4" i="2" s="1"/>
  <c r="H84" i="4" l="1"/>
  <c r="D9" i="7"/>
  <c r="F20" i="2" l="1"/>
  <c r="G20" i="2" s="1"/>
  <c r="J12" i="2" l="1"/>
  <c r="D16" i="2" l="1"/>
  <c r="E14" i="7" l="1"/>
  <c r="T2" i="7"/>
  <c r="F16" i="2"/>
  <c r="E20" i="2"/>
  <c r="F19" i="2"/>
  <c r="F17" i="2"/>
  <c r="F18" i="2"/>
  <c r="F15" i="2"/>
  <c r="F14" i="2"/>
  <c r="G14" i="2" s="1"/>
  <c r="G15" i="2" l="1"/>
  <c r="A2" i="2" a="1"/>
  <c r="A2" i="2" s="1"/>
  <c r="A3" i="2" s="1"/>
  <c r="F14" i="7"/>
  <c r="G14" i="7"/>
  <c r="E19" i="2"/>
  <c r="G19" i="2"/>
  <c r="E16" i="2"/>
  <c r="G16" i="2"/>
  <c r="E17" i="2"/>
  <c r="G17" i="2"/>
  <c r="E18" i="2"/>
  <c r="G18" i="2"/>
  <c r="E14" i="2"/>
  <c r="E15" i="2"/>
  <c r="D14" i="7"/>
  <c r="H15" i="2"/>
  <c r="H18" i="2"/>
  <c r="H20" i="2"/>
  <c r="J20" i="2"/>
  <c r="J14" i="2"/>
  <c r="J15" i="2"/>
  <c r="J18" i="2"/>
  <c r="J16" i="2"/>
  <c r="J17" i="2"/>
  <c r="J19" i="2"/>
  <c r="H14" i="2"/>
  <c r="H16" i="2"/>
  <c r="H19" i="2"/>
  <c r="H17" i="2"/>
  <c r="H14" i="7" l="1"/>
  <c r="N21" i="7"/>
  <c r="K15" i="2"/>
  <c r="K20" i="2"/>
  <c r="K14" i="2"/>
  <c r="K17" i="2"/>
  <c r="K19" i="2"/>
  <c r="K16" i="2"/>
  <c r="K18" i="2"/>
  <c r="I16" i="2"/>
  <c r="L16" i="2" s="1"/>
  <c r="A4" i="2"/>
  <c r="I18" i="2"/>
  <c r="L18" i="2" s="1"/>
  <c r="I17" i="2"/>
  <c r="L17" i="2" s="1"/>
  <c r="I15" i="2"/>
  <c r="L15" i="2" s="1"/>
  <c r="I20" i="2"/>
  <c r="L20" i="2" s="1"/>
  <c r="I19" i="2"/>
  <c r="L19" i="2" s="1"/>
  <c r="I14" i="2"/>
  <c r="L14" i="2" s="1"/>
  <c r="I23" i="2" l="1"/>
  <c r="AB14" i="7" l="1"/>
  <c r="I2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tc={FE6A8CB5-BEAF-4216-951E-895937DE2274}</author>
  </authors>
  <commentList>
    <comment ref="O53" authorId="0" shapeId="0" xr:uid="{FE6A8CB5-BEAF-4216-951E-895937DE2274}">
      <text>
        <t>[Threaded comment]
Your version of Excel allows you to read this threaded comment; however, any edits to it will get removed if the file is opened in a newer version of Excel. Learn more: https://go.microsoft.com/fwlink/?linkid=870924
Comment:
    consum estimat pentru granulatia de 1.5mm</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<sst xmlns="http://schemas.openxmlformats.org/spreadsheetml/2006/main" count="306" uniqueCount="197">
  <si>
    <t>ADEZIVII</t>
  </si>
  <si>
    <t>Produs</t>
  </si>
  <si>
    <t>Cod SAP</t>
  </si>
  <si>
    <t>Descriere produs</t>
  </si>
  <si>
    <t>Sac (kg)</t>
  </si>
  <si>
    <t>Palet (saci/palet)</t>
  </si>
  <si>
    <t>Pret lista ron/sac</t>
  </si>
  <si>
    <t>Consum lipire (kg/m2)</t>
  </si>
  <si>
    <t>Consum masa spaclu (kg/m2)</t>
  </si>
  <si>
    <t>Isover PROFI Fassade FIX</t>
  </si>
  <si>
    <t>kg/sac</t>
  </si>
  <si>
    <t>m2/pack</t>
  </si>
  <si>
    <t>m3/pack</t>
  </si>
  <si>
    <t>pack(slab)/pall</t>
  </si>
  <si>
    <t>m2/pall</t>
  </si>
  <si>
    <t>m3/pall</t>
  </si>
  <si>
    <t>Pret lista ron/pachet</t>
  </si>
  <si>
    <t>Pret lista ron/m2</t>
  </si>
  <si>
    <t>CS</t>
  </si>
  <si>
    <t>TR</t>
  </si>
  <si>
    <t>lambda</t>
  </si>
  <si>
    <t>PROFI FASSADE 30 1000x600x30mm</t>
  </si>
  <si>
    <r>
      <t xml:space="preserve">Vata minerala bazaltica pentru izolarea peretilor exteriori in sistem compozit. Produsul are urmatoarele caracteristici de baza: </t>
    </r>
    <r>
      <rPr>
        <sz val="11"/>
        <color theme="1"/>
        <rFont val="Calibri"/>
        <family val="2"/>
      </rPr>
      <t>λ0.036 W/mK; CS(10)30; TR 10</t>
    </r>
    <r>
      <rPr>
        <sz val="11"/>
        <color theme="1"/>
        <rFont val="Calibri"/>
        <family val="2"/>
        <scheme val="minor"/>
      </rPr>
      <t>; PL700</t>
    </r>
  </si>
  <si>
    <t>m2/pac</t>
  </si>
  <si>
    <t>PROFI FASSADE 40 1000x600x40mm</t>
  </si>
  <si>
    <t>Vata minerala bazaltica pentru izolarea peretilor exteriori in sistem compozit. Produsul are urmatoarele caracteristici de baza: λ0.036 W/mK; CS(10)30; TR 10; PL350</t>
  </si>
  <si>
    <t>PROFI FASSADE 50 1000x600x50mm</t>
  </si>
  <si>
    <t>PROFI FASSADE 60 1000x600x60mm</t>
  </si>
  <si>
    <t>PROFI FASSADE 80 1000x600x80mm</t>
  </si>
  <si>
    <t>PROFI FASSADE 100 1000x600x100mm</t>
  </si>
  <si>
    <t>PROFI FASSADE 120 1000x600x120mm</t>
  </si>
  <si>
    <t>PROFI FASSADE 140 1000x600x140mm</t>
  </si>
  <si>
    <t>PROFI FASSADE 150 1000x600x150mm</t>
  </si>
  <si>
    <t>PROFI FASSADE 160 1000x600x160mm</t>
  </si>
  <si>
    <t>PROFI FASSADE 180 1000x600x180mm</t>
  </si>
  <si>
    <t>PROFI FASSADE 200 1000x600x200mm</t>
  </si>
  <si>
    <t>PROFI FASSADE 220 1000x600x220mm</t>
  </si>
  <si>
    <t>PROFI FASSADE 240 1000x600x240mm</t>
  </si>
  <si>
    <t>PROFI FASSADE 250 1000x600x250mm</t>
  </si>
  <si>
    <t>Fassade 50 1000x600x50mm</t>
  </si>
  <si>
    <t>Vata minerala bazaltica pentru izolarea peretilor exteriori in sistem compozit. Produsul are urmatoarele caracteristici de baza: λ0.035 W/mK; CS(10)20; TR 7.5; PL250</t>
  </si>
  <si>
    <t>Fassade 60 1000x600x60mm</t>
  </si>
  <si>
    <t>Fassade 80 1000x600x80mm</t>
  </si>
  <si>
    <t>Fassade 100 1000x600x100mm</t>
  </si>
  <si>
    <t>Vata minerala bazaltica pentru izolarea peretilor exteriori in sistem compozit. Produsul are urmatoarele caracteristici de baza: λ0.035 W/mK; CS(10)20; TR 7.5; PL200</t>
  </si>
  <si>
    <t>Fassade 120 1000x600x120mm</t>
  </si>
  <si>
    <t>Fassade 140 1000x600x140mm</t>
  </si>
  <si>
    <t>Fassade 150 1000x600x150mm</t>
  </si>
  <si>
    <t>Fassade 160 1000x600x160mm</t>
  </si>
  <si>
    <t>Fassade 180 1000x600x180mm</t>
  </si>
  <si>
    <t>Fassade 200 1000x600x200mm</t>
  </si>
  <si>
    <t>Fassade 220 1000x600x220mm</t>
  </si>
  <si>
    <t>Fassade 240 1000x600x240mm</t>
  </si>
  <si>
    <t>Fassade 250 1000x600x250mm</t>
  </si>
  <si>
    <t>-</t>
  </si>
  <si>
    <t>Pret lista ron/gal</t>
  </si>
  <si>
    <t>Tencuiala decorativa/grund/vopseluri</t>
  </si>
  <si>
    <t>kg/gal</t>
  </si>
  <si>
    <t>buc/cutie</t>
  </si>
  <si>
    <t>Lungime</t>
  </si>
  <si>
    <t>Beton</t>
  </si>
  <si>
    <t>Caramida plina</t>
  </si>
  <si>
    <t>caramida goluri</t>
  </si>
  <si>
    <t>BCA</t>
  </si>
  <si>
    <t>ACCESORII</t>
  </si>
  <si>
    <t>Diblu cu cui metalic de înaltă performanță în toate materialele de bază recomandate pentru ETICS</t>
  </si>
  <si>
    <t>Isover Profi Fassade MESH</t>
  </si>
  <si>
    <t>Plasă de armare din fibră de sticlă 160 g/m2</t>
  </si>
  <si>
    <t>m2/rola</t>
  </si>
  <si>
    <t>Isover Profi Fassade CORNER</t>
  </si>
  <si>
    <t>buc/pachet</t>
  </si>
  <si>
    <t>Tip suport</t>
  </si>
  <si>
    <t>Caramida goluri</t>
  </si>
  <si>
    <t>Lungime minima diblu</t>
  </si>
  <si>
    <t xml:space="preserve">Data: </t>
  </si>
  <si>
    <t>Suprafata calcul</t>
  </si>
  <si>
    <t>Nr. Crt.</t>
  </si>
  <si>
    <t>Denumire produs</t>
  </si>
  <si>
    <t>Consum</t>
  </si>
  <si>
    <t>Cant.prod./Unit. Amb.</t>
  </si>
  <si>
    <t>Necesar conform suprafetei</t>
  </si>
  <si>
    <t>Pret lista (lei/UA)</t>
  </si>
  <si>
    <t xml:space="preserve">Valoare necesar conf. proiect </t>
  </si>
  <si>
    <t>Valoare totala proiect</t>
  </si>
  <si>
    <t xml:space="preserve">Valoare conf. suprafata </t>
  </si>
  <si>
    <r>
      <rPr>
        <b/>
        <sz val="12"/>
        <color theme="1"/>
        <rFont val="Calibri"/>
        <family val="2"/>
        <scheme val="minor"/>
      </rPr>
      <t>Nota</t>
    </r>
    <r>
      <rPr>
        <sz val="11"/>
        <color theme="1"/>
        <rFont val="Calibri"/>
        <family val="2"/>
        <scheme val="minor"/>
      </rPr>
      <t>: Preturile nu contin TVA</t>
    </r>
  </si>
  <si>
    <t>Pentru calcul s-au utilizat consumurile specificate in fisele tehnice</t>
  </si>
  <si>
    <t>Calcul fara sustinere</t>
  </si>
  <si>
    <t>Easy Fassade 100 MPS 1000x600x100mm</t>
  </si>
  <si>
    <t>Easy Fassade 120 MPS 1000x600x120mm</t>
  </si>
  <si>
    <t>Easy Fassade 140 MPS 1000x600x140mm</t>
  </si>
  <si>
    <t>Easy Fassade 150 MPS 1000x600x150mm</t>
  </si>
  <si>
    <t>Easy Fassade 200 MPS 1000x600x200mm</t>
  </si>
  <si>
    <t xml:space="preserve">Vata minerala bazaltica pentru izolarea peretilor exteriori in sistem compozit. Produsul are urmatoarele caracteristici de baza: λ0.035 W/mK; CS(10)15; TR 7.5; </t>
  </si>
  <si>
    <t>Grund de amorsare pentru tencuieli decorative, alb</t>
  </si>
  <si>
    <t>Adeziv si masa de spaclu pentru vata minerala, armat cu fibre</t>
  </si>
  <si>
    <t>Tencuiala decorativa siliconica pentru fatada, alb, granulatie 1.5 mm</t>
  </si>
  <si>
    <t>Tencuiala decorativa siliconica pentru fatada, alb. granulatie 2 mm</t>
  </si>
  <si>
    <t>Tencuiala decorativa siliconica pentru fatada, alb, granulatie 2 mm (rolare)</t>
  </si>
  <si>
    <t>Tencuiala decorativa siliconica pentru fatada, alb, granulatie 1mm</t>
  </si>
  <si>
    <t>Sistemul de izolare termica a peretilor exteriori in sistem compozit (ETICS)</t>
  </si>
  <si>
    <t>THERMO ISOVER</t>
  </si>
  <si>
    <t>Pret lista (lei/m2)</t>
  </si>
  <si>
    <t>ISOVER PF PRIME, 25kg</t>
  </si>
  <si>
    <t>ISOVER PF ANCHOR PB 135</t>
  </si>
  <si>
    <t>ISOVER PF ANCHOR PB 155</t>
  </si>
  <si>
    <t>ISOVER PF ANCHOR PB 175</t>
  </si>
  <si>
    <t>ISOVER PF ANCHOR PB 195</t>
  </si>
  <si>
    <t>ISOVER PF ANCHOR PB 215</t>
  </si>
  <si>
    <t>ISOVER PF ANCHOR PB 235</t>
  </si>
  <si>
    <t>ISOVER PF ANCHOR PB 255</t>
  </si>
  <si>
    <t>ISOVER PF ANCHOR PB 275</t>
  </si>
  <si>
    <t>ISOVER PF ANCHOR PB 295</t>
  </si>
  <si>
    <r>
      <rPr>
        <b/>
        <sz val="11"/>
        <color rgb="FFFF0000"/>
        <rFont val="Calibri"/>
        <family val="2"/>
        <scheme val="minor"/>
      </rPr>
      <t>Cu</t>
    </r>
    <r>
      <rPr>
        <sz val="11"/>
        <color theme="1"/>
        <rFont val="Calibri"/>
        <family val="2"/>
        <scheme val="minor"/>
      </rPr>
      <t xml:space="preserve"> acest calculator se poate determina un necesar de materiale si se poate obtine o oferta da pret aproximativa, astfel incat sa se poata crea un buget pentru un proiect de termoizolare a peretilor exteriori, in cazul unei constructii noi sau renovare. </t>
    </r>
    <r>
      <rPr>
        <b/>
        <sz val="11"/>
        <color rgb="FFFF0000"/>
        <rFont val="Calibri"/>
        <family val="2"/>
        <scheme val="minor"/>
      </rPr>
      <t>Valorile</t>
    </r>
    <r>
      <rPr>
        <sz val="11"/>
        <color theme="1"/>
        <rFont val="Calibri"/>
        <family val="2"/>
        <scheme val="minor"/>
      </rPr>
      <t xml:space="preserve"> din acest document au un caracter informativ, fiind estimari ale Saint-Gobain Construction Products Romania, care nu isi angajeaza nici o responsabilitate in ceea ce priveste acuratetea lor.</t>
    </r>
  </si>
  <si>
    <t>Urmeaza pasii de mai jos si obtine necesarul pentru proiectul tau:</t>
  </si>
  <si>
    <t>Detalii proiect</t>
  </si>
  <si>
    <t>Acceseaza TAB-ul "Calcul sistem ETICS SG", din bara de jos a documentului, apoi introdu in campul dedicat ("Detalii proiect"), detaliile proiectului tau (nume, adresa, regim inaltime, etc)</t>
  </si>
  <si>
    <t>Introdu suprafata totala a peretilor pe care doresti sa-I izolezi, in campul dedicat " Suprafata calcul"</t>
  </si>
  <si>
    <t>Alege materialul din care este construit peretele</t>
  </si>
  <si>
    <t>Alege tipul materialului din care este construit peretele tau. Acolo poti alege intre caramida plina, caramida cu goluri, BCA sau beton - printr-un clik pe casuta, apoi pe sageata din dreapta si selectarea materialului din lista care apare</t>
  </si>
  <si>
    <t>Putem incepe configurarea sistemului pe care ti-l doresti:</t>
  </si>
  <si>
    <r>
      <t xml:space="preserve">- </t>
    </r>
    <r>
      <rPr>
        <b/>
        <sz val="11"/>
        <color theme="1"/>
        <rFont val="Calibri"/>
        <family val="2"/>
        <scheme val="minor"/>
      </rPr>
      <t>Isover Fassade</t>
    </r>
    <r>
      <rPr>
        <sz val="11"/>
        <color theme="1"/>
        <rFont val="Calibri"/>
        <family val="2"/>
        <scheme val="minor"/>
      </rPr>
      <t xml:space="preserve"> - vata bazaltica cu densitate medie si rezistenta mecanica optima pentru un regim mediu de inaltime</t>
    </r>
  </si>
  <si>
    <r>
      <t xml:space="preserve">- </t>
    </r>
    <r>
      <rPr>
        <b/>
        <sz val="11"/>
        <color theme="1"/>
        <rFont val="Calibri"/>
        <family val="2"/>
        <scheme val="minor"/>
      </rPr>
      <t>Isover Easy Fassade</t>
    </r>
    <r>
      <rPr>
        <sz val="11"/>
        <color theme="1"/>
        <rFont val="Calibri"/>
        <family val="2"/>
        <scheme val="minor"/>
      </rPr>
      <t xml:space="preserve"> - vata bazaltica cu densitate medie potrivita pentru case unifamiliale, cu regim mic de inaltime</t>
    </r>
  </si>
  <si>
    <t xml:space="preserve">Pe langa tipul de vata, la acest pas vei mai alege si grosimea de care ai nevoie </t>
  </si>
  <si>
    <r>
      <t xml:space="preserve">- </t>
    </r>
    <r>
      <rPr>
        <b/>
        <sz val="11"/>
        <color theme="1"/>
        <rFont val="Calibri"/>
        <family val="2"/>
        <scheme val="minor"/>
      </rPr>
      <t>Isover Profi Fassade</t>
    </r>
    <r>
      <rPr>
        <sz val="11"/>
        <color theme="1"/>
        <rFont val="Calibri"/>
        <family val="2"/>
        <scheme val="minor"/>
      </rPr>
      <t xml:space="preserve"> - vata bazaltica cu densitate crescuta si rezistenta mecanica mare, potrivita pentru </t>
    </r>
  </si>
  <si>
    <t>orice fel de situatie</t>
  </si>
  <si>
    <t>Alege tipul de vata bazaltica, care corespunde nevoilor proiectului tau. Se poate alege un produs din cele trei prezente in gama de vata bazaltica, la grosimea optima - prin selecatrea casutei din dreptul cifrei 2:</t>
  </si>
  <si>
    <t>Prin alegerea tipului de material din care este construit peretele tau si a grosimii de vata, in casuta A2, din coltul stanga al imaginii, se va calcula automat lungimea minima de diblu. In functie de aceasta lungime minima, in tabelul cu produse trebuie sa alegi diblul cu lungimea potrivita, care sa corespunda cu lungimea minima calculata in A2</t>
  </si>
  <si>
    <t xml:space="preserve">Selectarea tipului de diblu se poate face printr-un click pe casuta din dreptul cifrei  5 si alegerea diblului cu lungimea </t>
  </si>
  <si>
    <t>potrivita</t>
  </si>
  <si>
    <t xml:space="preserve">Ai grija ca cele doua casute: A3 si A4, raman verzi, iar mesajul "Ok" este afisat. Este semnul ca alegerea diblului a fost </t>
  </si>
  <si>
    <t>corecta</t>
  </si>
  <si>
    <t xml:space="preserve">Pentru finisarea sistemului, trebuie sa alegi granulatia dorita pentru tencuiala decorativa siliconica </t>
  </si>
  <si>
    <t>pentru fiecare reper in parte</t>
  </si>
  <si>
    <t xml:space="preserve">La final vei afla valoarea estimata a proiectului tau cat si o valoare pe metru patrat. In tabel poti descoperi necesarul cantitativ </t>
  </si>
  <si>
    <t>Te rog sa ne contactezi pentru o oferta care sa includa si o culoare din paletarul de culori</t>
  </si>
  <si>
    <t>Urmareste bulinele rosii si completeaza in zonele unde apar</t>
  </si>
  <si>
    <t>Preturile la tencuiala decorativa sunt pentru varianta alba. Pentru o oferta care sa includa si o nunata de culoare, contacteaza echipa Saint Gobain, la: info.constructionproducts@saint-gobain.com</t>
  </si>
  <si>
    <t>Detalii proiect 1</t>
  </si>
  <si>
    <t>Necesar proiect (metri liniari)</t>
  </si>
  <si>
    <t>Necesar bare proiect</t>
  </si>
  <si>
    <t>Pret vanzare (lei/buc)</t>
  </si>
  <si>
    <t>Valoare totala conform necesar (lei)</t>
  </si>
  <si>
    <t>Colțar premium din PVC cu plasă din fibră de sticlă 10X15 cm - 2,5 m</t>
  </si>
  <si>
    <t>In pagina "Accesorii ETICS" poti stabili necesarul de coltar PVC cu plasa, necesar pentru intarirea colturilor</t>
  </si>
  <si>
    <r>
      <t xml:space="preserve">Adezivul pentru lipire si masa de spaclu </t>
    </r>
    <r>
      <rPr>
        <b/>
        <sz val="12"/>
        <color theme="1"/>
        <rFont val="Arial"/>
        <family val="2"/>
      </rPr>
      <t>Isover Profi Fassade FIX</t>
    </r>
  </si>
  <si>
    <r>
      <t xml:space="preserve">Vata minerala bazaltica </t>
    </r>
    <r>
      <rPr>
        <b/>
        <sz val="12"/>
        <color theme="1"/>
        <rFont val="Arial"/>
        <family val="2"/>
      </rPr>
      <t>Isover Fassade,</t>
    </r>
    <r>
      <rPr>
        <sz val="12"/>
        <color theme="1"/>
        <rFont val="Arial"/>
        <family val="2"/>
      </rPr>
      <t xml:space="preserve"> </t>
    </r>
    <r>
      <rPr>
        <b/>
        <sz val="12"/>
        <color theme="1"/>
        <rFont val="Arial"/>
        <family val="2"/>
      </rPr>
      <t>Isover</t>
    </r>
    <r>
      <rPr>
        <sz val="12"/>
        <color theme="1"/>
        <rFont val="Arial"/>
        <family val="2"/>
      </rPr>
      <t xml:space="preserve"> </t>
    </r>
    <r>
      <rPr>
        <b/>
        <sz val="12"/>
        <color theme="1"/>
        <rFont val="Arial"/>
        <family val="2"/>
      </rPr>
      <t>Profi Fassade</t>
    </r>
    <r>
      <rPr>
        <sz val="12"/>
        <color theme="1"/>
        <rFont val="Arial"/>
        <family val="2"/>
      </rPr>
      <t xml:space="preserve"> sau</t>
    </r>
    <r>
      <rPr>
        <b/>
        <sz val="12"/>
        <color theme="1"/>
        <rFont val="Arial"/>
        <family val="2"/>
      </rPr>
      <t xml:space="preserve"> Easy Fassade</t>
    </r>
  </si>
  <si>
    <r>
      <t xml:space="preserve">Dibluri fixare mecanica </t>
    </r>
    <r>
      <rPr>
        <b/>
        <sz val="12"/>
        <color theme="1"/>
        <rFont val="Arial"/>
        <family val="2"/>
      </rPr>
      <t>Isover Profi Fassade Anchor</t>
    </r>
    <r>
      <rPr>
        <sz val="12"/>
        <color theme="1"/>
        <rFont val="Arial"/>
        <family val="2"/>
      </rPr>
      <t xml:space="preserve"> </t>
    </r>
    <r>
      <rPr>
        <b/>
        <sz val="12"/>
        <color theme="1"/>
        <rFont val="Arial"/>
        <family val="2"/>
      </rPr>
      <t>PB</t>
    </r>
  </si>
  <si>
    <r>
      <rPr>
        <sz val="12"/>
        <color theme="1"/>
        <rFont val="Arial"/>
        <family val="2"/>
      </rPr>
      <t>Plasa din fibra de sticla</t>
    </r>
    <r>
      <rPr>
        <b/>
        <sz val="12"/>
        <color theme="1"/>
        <rFont val="Arial"/>
        <family val="2"/>
      </rPr>
      <t xml:space="preserve"> Isover Profi Fassade Mesh</t>
    </r>
  </si>
  <si>
    <r>
      <rPr>
        <sz val="12"/>
        <color theme="1"/>
        <rFont val="Arial"/>
        <family val="2"/>
      </rPr>
      <t xml:space="preserve"> Grund amorsare</t>
    </r>
    <r>
      <rPr>
        <b/>
        <sz val="12"/>
        <color theme="1"/>
        <rFont val="Arial"/>
        <family val="2"/>
      </rPr>
      <t xml:space="preserve"> Isover Profi Fassade Prime</t>
    </r>
  </si>
  <si>
    <r>
      <t>Tencuiala decorativa siliconica</t>
    </r>
    <r>
      <rPr>
        <b/>
        <sz val="12"/>
        <color theme="1"/>
        <rFont val="Arial"/>
        <family val="2"/>
      </rPr>
      <t xml:space="preserve"> Isover Profi Fassade Decor</t>
    </r>
  </si>
  <si>
    <t>Easy THERMO ISOVER</t>
  </si>
  <si>
    <t>Sistemele de izolare termica a peretilor exteriori in sistem compozit (ETICS)</t>
  </si>
  <si>
    <r>
      <t>Sistemele de izolare termica si fonica a peretilor exteriori</t>
    </r>
    <r>
      <rPr>
        <b/>
        <sz val="11"/>
        <color theme="1"/>
        <rFont val="Calibri"/>
        <family val="2"/>
        <scheme val="minor"/>
      </rPr>
      <t xml:space="preserve"> THERMO ISOVER si Easy THERMO ISOVER</t>
    </r>
    <r>
      <rPr>
        <sz val="11"/>
        <color theme="1"/>
        <rFont val="Calibri"/>
        <family val="2"/>
        <scheme val="minor"/>
      </rPr>
      <t xml:space="preserve">, reprezinta solutii premium ce beneficiaza de </t>
    </r>
    <r>
      <rPr>
        <b/>
        <sz val="11"/>
        <color theme="1"/>
        <rFont val="Calibri"/>
        <family val="2"/>
        <scheme val="minor"/>
      </rPr>
      <t>Evaluare Tehnica Europeana (ETA - 23/0314)</t>
    </r>
  </si>
  <si>
    <t>una din granulatiile  din lista.</t>
  </si>
  <si>
    <r>
      <t>-</t>
    </r>
    <r>
      <rPr>
        <b/>
        <sz val="11"/>
        <color theme="1"/>
        <rFont val="Calibri"/>
        <family val="2"/>
        <scheme val="minor"/>
      </rPr>
      <t xml:space="preserve"> Isover Profi Fassade DÉCOR</t>
    </r>
    <r>
      <rPr>
        <sz val="11"/>
        <color theme="1"/>
        <rFont val="Calibri"/>
        <family val="2"/>
        <scheme val="minor"/>
      </rPr>
      <t xml:space="preserve"> sau </t>
    </r>
    <r>
      <rPr>
        <b/>
        <sz val="11"/>
        <color theme="1"/>
        <rFont val="Calibri"/>
        <family val="2"/>
        <scheme val="minor"/>
      </rPr>
      <t>Isover Easy DECOR</t>
    </r>
    <r>
      <rPr>
        <sz val="11"/>
        <color theme="1"/>
        <rFont val="Calibri"/>
        <family val="2"/>
        <scheme val="minor"/>
      </rPr>
      <t xml:space="preserve">. Astfel, trebuie sa selectezi casuta din dreptul cifrei 7 si sa alegi </t>
    </r>
  </si>
  <si>
    <t>ISOVER Profi DECOR R055(ext fina)1mm alb</t>
  </si>
  <si>
    <t>ISOVER Profi DECOR R655 (rolare)2mm alb</t>
  </si>
  <si>
    <t>ISOVER Profi DECOR R855 (medie)2mm alb</t>
  </si>
  <si>
    <t>ISOVER Profi DECOR  R955 (fină)1.5mm alb</t>
  </si>
  <si>
    <r>
      <t xml:space="preserve">ISOVER </t>
    </r>
    <r>
      <rPr>
        <b/>
        <sz val="11"/>
        <color rgb="FFFF0000"/>
        <rFont val="Calibri"/>
        <family val="2"/>
        <scheme val="minor"/>
      </rPr>
      <t>EASY</t>
    </r>
    <r>
      <rPr>
        <b/>
        <sz val="11"/>
        <color theme="1"/>
        <rFont val="Calibri"/>
        <family val="2"/>
        <scheme val="minor"/>
      </rPr>
      <t xml:space="preserve"> DECOR R035(ext fina)1mm alb</t>
    </r>
  </si>
  <si>
    <t>Tencuiala decorativa permeabilă la vapori pentru fatada, alba, granulatie 1 mm (bob de orez)</t>
  </si>
  <si>
    <r>
      <t xml:space="preserve">ISOVER </t>
    </r>
    <r>
      <rPr>
        <b/>
        <sz val="11"/>
        <color rgb="FFFF0000"/>
        <rFont val="Calibri"/>
        <family val="2"/>
        <scheme val="minor"/>
      </rPr>
      <t>EASY</t>
    </r>
    <r>
      <rPr>
        <b/>
        <sz val="11"/>
        <color theme="1"/>
        <rFont val="Calibri"/>
        <family val="2"/>
        <scheme val="minor"/>
      </rPr>
      <t xml:space="preserve"> DECOR R635 (rolare)2mm alb</t>
    </r>
  </si>
  <si>
    <t>Tencuiala decorativa permeabilă la vapori pentru fatada, alba, granulatie 2 mm (rolare)</t>
  </si>
  <si>
    <r>
      <t xml:space="preserve">ISOVER </t>
    </r>
    <r>
      <rPr>
        <b/>
        <sz val="11"/>
        <color rgb="FFFF0000"/>
        <rFont val="Calibri"/>
        <family val="2"/>
        <scheme val="minor"/>
      </rPr>
      <t>EASY</t>
    </r>
    <r>
      <rPr>
        <b/>
        <sz val="11"/>
        <color theme="1"/>
        <rFont val="Calibri"/>
        <family val="2"/>
        <scheme val="minor"/>
      </rPr>
      <t xml:space="preserve"> DECOR R835 (medie)2mm alb </t>
    </r>
  </si>
  <si>
    <t>Tencuiala decorativa permeabilă la vapori pentru fatada, alba, granulatie 2 mm (bob de orez)</t>
  </si>
  <si>
    <r>
      <t xml:space="preserve">ISOVER </t>
    </r>
    <r>
      <rPr>
        <b/>
        <sz val="11"/>
        <color rgb="FFFF0000"/>
        <rFont val="Calibri"/>
        <family val="2"/>
        <scheme val="minor"/>
      </rPr>
      <t>EASY</t>
    </r>
    <r>
      <rPr>
        <b/>
        <sz val="11"/>
        <color theme="1"/>
        <rFont val="Calibri"/>
        <family val="2"/>
        <scheme val="minor"/>
      </rPr>
      <t xml:space="preserve"> DECOR R935 (fină)1.5mm alb</t>
    </r>
  </si>
  <si>
    <t>Tencuiala decorativa permeabilă la vapori pentru fatada, alba, granulatie 1,5 mm (bob de orez)</t>
  </si>
  <si>
    <t xml:space="preserve">ISOVER ANCHOR PI 115  </t>
  </si>
  <si>
    <t>DIBLU PREMIUM CU CUI METALIC , FIXARE PRIN ÎNȘURUBARE , (L 115 mm)</t>
  </si>
  <si>
    <t xml:space="preserve">ISOVER ANCHOR PI 175  </t>
  </si>
  <si>
    <t>DIBLU PREMIUM CU CUI METALIC , FIXARE PRIN ÎNȘURUBARE , (L 175 mm)</t>
  </si>
  <si>
    <t xml:space="preserve">ISOVER ANCHOR PI 215  </t>
  </si>
  <si>
    <t>DIBLU PREMIUM CU CUI METALIC , FIXARE PRIN ÎNȘURUBARE , (L 215 mm)</t>
  </si>
  <si>
    <t xml:space="preserve">ISOVER ANCHOR PI 275  </t>
  </si>
  <si>
    <t>DIBLU PREMIUM CU CUI METALIC , FIXARE PRIN ÎNȘURUBARE , (L 275 mm)</t>
  </si>
  <si>
    <t xml:space="preserve">ISOVER ANCHOR PI 335  </t>
  </si>
  <si>
    <t>DIBLU PREMIUM CU CUI METALIC , FIXARE PRIN ÎNȘURUBARE , (L 335 mm)</t>
  </si>
  <si>
    <t xml:space="preserve">ISOVER ANCHOR NT 120 </t>
  </si>
  <si>
    <t>DIBLU CU CUI DIN OȚEL ZINCAT PENTRU FIXARE VATĂ MINERALĂ BAZALTICĂ ÎN SISTEMELE DE FAȚADE VENTILATE (Lungime 120 mm)</t>
  </si>
  <si>
    <t xml:space="preserve">ISOVER ANCHOR NT 160 </t>
  </si>
  <si>
    <t>DIBLU CU CUI DIN OȚEL ZINCAT PENTRU FIXARE VATĂ MINERALĂ BAZALTICĂ ÎN SISTEMELE DE FAȚADE VENTILATE (Lungime 160 mm)</t>
  </si>
  <si>
    <t xml:space="preserve">ISOVER ANCHOR NT 220 </t>
  </si>
  <si>
    <t>DIBLU CU CUI DIN OȚEL ZINCAT PENTRU FIXARE VATĂ MINERALĂ BAZALTICĂ ÎN SISTEMELE DE FAȚADE VENTILATE (Lungime 220 mm)</t>
  </si>
  <si>
    <t xml:space="preserve">ISOVER ANCHOR NT 260 </t>
  </si>
  <si>
    <t>DIBLU CU CUI DIN OȚEL ZINCAT PENTRU FIXARE VATĂ MINERALĂ BAZALTICĂ ÎN SISTEMELE DE FAȚADE VENTILATE (Lungime 260 mm)</t>
  </si>
  <si>
    <t>Strat 1</t>
  </si>
  <si>
    <t>Strat 2</t>
  </si>
  <si>
    <t>Strat 3</t>
  </si>
  <si>
    <t>Strat 4</t>
  </si>
  <si>
    <t>Strat 5</t>
  </si>
  <si>
    <t>Strat 6</t>
  </si>
  <si>
    <t>Strat 7</t>
  </si>
  <si>
    <t>ISOVER EASY DECOR R935 (fină)1.5mm alb</t>
  </si>
  <si>
    <r>
      <t xml:space="preserve">Dibluri fixare mecanica </t>
    </r>
    <r>
      <rPr>
        <b/>
        <sz val="12"/>
        <color theme="1"/>
        <rFont val="Arial"/>
        <family val="2"/>
      </rPr>
      <t>Isover Profi Fassade Anchor</t>
    </r>
    <r>
      <rPr>
        <sz val="12"/>
        <color theme="1"/>
        <rFont val="Arial"/>
        <family val="2"/>
      </rPr>
      <t xml:space="preserve"> </t>
    </r>
    <r>
      <rPr>
        <b/>
        <sz val="12"/>
        <color theme="1"/>
        <rFont val="Arial"/>
        <family val="2"/>
      </rPr>
      <t>PI</t>
    </r>
  </si>
  <si>
    <r>
      <t xml:space="preserve">Dibluri fixare mecanica </t>
    </r>
    <r>
      <rPr>
        <b/>
        <sz val="12"/>
        <color theme="1"/>
        <rFont val="Arial"/>
        <family val="2"/>
      </rPr>
      <t>Isover ANCHOR NT</t>
    </r>
  </si>
  <si>
    <r>
      <t>Tencuiala decorativa permeabila</t>
    </r>
    <r>
      <rPr>
        <b/>
        <sz val="12"/>
        <color theme="1"/>
        <rFont val="Arial"/>
        <family val="2"/>
      </rPr>
      <t xml:space="preserve"> Isover Easy Decor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</si>
</sst>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0.00_);_(* \(#,##0.00\);_(* &quot;-&quot;??_);_(@_)"/>
    <numFmt numFmtId="164" formatCode="0.0"/>
    <numFmt numFmtId="165" formatCode="0\ &quot;mm&quot;"/>
    <numFmt numFmtId="166" formatCode="0\ &quot;m2&quot;"/>
    <numFmt numFmtId="167" formatCode="0.0\ &quot;m liniar&quot;"/>
    <numFmt numFmtId="168" formatCode="0\ &quot;buc&quot;"/>
    <numFmt numFmtId="169" formatCode="0\ &quot;kg/m2&quot;"/>
    <numFmt numFmtId="170" formatCode="0\ &quot;buc/m2&quot;"/>
    <numFmt numFmtId="171" formatCode="0.0\ &quot;m/m2&quot;"/>
    <numFmt numFmtId="172" formatCode="0.00\ &quot;kg/m2&quot;"/>
    <numFmt numFmtId="173" formatCode="0\ &quot;saci&quot;"/>
    <numFmt numFmtId="174" formatCode="0\ &quot;pac&quot;"/>
    <numFmt numFmtId="175" formatCode="0\ &quot;cutii&quot;"/>
    <numFmt numFmtId="176" formatCode="0\ &quot;role&quot;"/>
    <numFmt numFmtId="177" formatCode="0\ &quot;gal&quot;"/>
    <numFmt numFmtId="178" formatCode="0\ &quot;kg&quot;"/>
    <numFmt numFmtId="179" formatCode="0.00\ &quot;m2/pac&quot;"/>
    <numFmt numFmtId="180" formatCode="0\ &quot;buc/cut&quot;"/>
    <numFmt numFmtId="181" formatCode="0\ &quot;m2/rola&quot;"/>
    <numFmt numFmtId="182" formatCode="0\ &quot;kg/gal&quot;"/>
    <numFmt numFmtId="183" formatCode="0.0\ &quot;lei&quot;"/>
    <numFmt numFmtId="184" formatCode="0.0\ &quot;lei/m2&quot;"/>
    <numFmt numFmtId="185" formatCode="#,##0.0\ &quot;lei&quot;"/>
    <numFmt numFmtId="186" formatCode="&quot;Oferta proiect&quot;\ 0"/>
    <numFmt numFmtId="187" formatCode="0.00\ &quot;lei/m2&quot;"/>
    <numFmt numFmtId="188" formatCode="[$-409]d\-mmm\-yyyy;@"/>
    <numFmt numFmtId="189" formatCode="0\ &quot;lei&quot;"/>
  </numFmts>
  <fonts count="29"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name val="Calibri"/>
      <family val="2"/>
      <scheme val="minor"/>
    </font>
    <font>
      <sz val="11"/>
      <color theme="1"/>
      <name val="Calibri"/>
      <family val="2"/>
    </font>
    <font>
      <sz val="11"/>
      <color theme="1"/>
      <name val="Calibri"/>
      <family val="2"/>
      <scheme val="minor"/>
    </font>
    <font>
      <b/>
      <sz val="14"/>
      <color theme="1"/>
      <name val="Calibri"/>
      <family val="2"/>
      <scheme val="minor"/>
    </font>
    <font>
      <sz val="11"/>
      <color theme="0" tint="-0.499984740745262"/>
      <name val="Calibri"/>
      <family val="2"/>
      <scheme val="minor"/>
    </font>
    <font>
      <sz val="10"/>
      <color theme="1"/>
      <name val="Calibri"/>
      <family val="2"/>
      <scheme val="minor"/>
    </font>
    <font>
      <b/>
      <sz val="18"/>
      <name val="Arial"/>
      <family val="2"/>
    </font>
    <font>
      <b/>
      <sz val="12"/>
      <name val="Calibri"/>
      <family val="2"/>
      <scheme val="minor"/>
    </font>
    <font>
      <sz val="12"/>
      <color theme="0" tint="-0.499984740745262"/>
      <name val="Calibri"/>
      <family val="2"/>
      <scheme val="minor"/>
    </font>
    <font>
      <b/>
      <sz val="10"/>
      <color theme="1"/>
      <name val="Calibri"/>
      <family val="2"/>
      <scheme val="minor"/>
    </font>
    <font>
      <b/>
      <sz val="11"/>
      <color rgb="FFFF0000"/>
      <name val="Calibri"/>
      <family val="2"/>
      <scheme val="minor"/>
    </font>
    <font>
      <b/>
      <sz val="20"/>
      <color theme="1"/>
      <name val="Calibri"/>
      <family val="2"/>
      <scheme val="minor"/>
    </font>
    <font>
      <b/>
      <sz val="22"/>
      <name val="Arial"/>
      <family val="2"/>
    </font>
    <font>
      <b/>
      <sz val="18"/>
      <color theme="1"/>
      <name val="Calibri"/>
      <family val="2"/>
      <scheme val="minor"/>
    </font>
    <font>
      <b/>
      <sz val="16"/>
      <color theme="1"/>
      <name val="Calibri"/>
      <family val="2"/>
      <scheme val="minor"/>
    </font>
    <font>
      <sz val="11"/>
      <color theme="4" tint="-0.499984740745262"/>
      <name val="Calibri"/>
      <family val="2"/>
      <scheme val="minor"/>
    </font>
    <font>
      <u/>
      <sz val="11"/>
      <color theme="10"/>
      <name val="Calibri"/>
      <family val="2"/>
      <scheme val="minor"/>
    </font>
    <font>
      <sz val="12"/>
      <name val="Calibri"/>
      <family val="2"/>
      <scheme val="minor"/>
    </font>
    <font>
      <sz val="12"/>
      <color theme="1"/>
      <name val="Arial"/>
      <family val="2"/>
    </font>
    <font>
      <b/>
      <sz val="12"/>
      <color theme="1"/>
      <name val="Arial"/>
      <family val="2"/>
    </font>
    <font>
      <sz val="12"/>
      <color theme="1"/>
      <name val="Symbol"/>
      <family val="1"/>
      <charset val="2"/>
    </font>
    <font>
      <b/>
      <sz val="20"/>
      <name val="Arial"/>
      <family val="2"/>
    </font>
    <font>
      <sz val="14"/>
      <color theme="1"/>
      <name val="Calibri"/>
      <family val="2"/>
      <scheme val="minor"/>
    </font>
    <font>
      <b/>
      <u/>
      <sz val="11"/>
      <color theme="1"/>
      <name val="Calibri"/>
      <family val="2"/>
      <scheme val="minor"/>
    </font>
    <font>
      <sz val="8"/>
      <name val="Calibri"/>
      <family val="2"/>
      <scheme val="minor"/>
    </font>
  </fonts>
  <fills count="9">
    <fill>
      <patternFill patternType="none"/>
    </fill>
    <fill>
      <patternFill patternType="gray125"/>
    </fill>
    <fill>
      <patternFill patternType="solid">
        <fgColor theme="3"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right style="thin">
        <color indexed="64"/>
      </right>
      <top style="medium">
        <color indexed="64"/>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bottom/>
      <diagonal/>
    </border>
    <border>
      <left/>
      <right style="medium">
        <color theme="4" tint="-0.499984740745262"/>
      </right>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s>
  <cellStyleXfs count="4">
    <xf numFmtId="0" fontId="0" fillId="0" borderId="0"/>
    <xf numFmtId="43" fontId="6" fillId="0" borderId="0" applyFont="0" applyFill="0" applyBorder="0" applyAlignment="0" applyProtection="0"/>
    <xf numFmtId="9" fontId="6" fillId="0" borderId="0" applyFont="0" applyFill="0" applyBorder="0" applyAlignment="0" applyProtection="0"/>
    <xf numFmtId="0" fontId="20" fillId="0" borderId="0" applyNumberFormat="0" applyFill="0" applyBorder="0" applyAlignment="0" applyProtection="0"/>
  </cellStyleXfs>
  <cellXfs count="244">
    <xf numFmtId="0" fontId="0" fillId="0" borderId="0" xfId="0"/>
    <xf numFmtId="0" fontId="0" fillId="0" borderId="0" xfId="0" applyAlignment="1">
      <alignment horizontal="center"/>
    </xf>
    <xf numFmtId="0" fontId="2" fillId="0" borderId="0" xfId="0" applyFont="1"/>
    <xf numFmtId="0" fontId="1" fillId="0" borderId="0" xfId="0" applyFont="1"/>
    <xf numFmtId="0" fontId="0" fillId="0" borderId="0" xfId="0" applyAlignment="1">
      <alignment horizontal="center" vertical="center" wrapText="1"/>
    </xf>
    <xf numFmtId="0" fontId="0" fillId="0" borderId="0" xfId="0" applyAlignment="1">
      <alignment horizontal="center" vertical="center"/>
    </xf>
    <xf numFmtId="9" fontId="3" fillId="0" borderId="0" xfId="0" applyNumberFormat="1" applyFont="1" applyAlignment="1">
      <alignment horizontal="left"/>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1" fillId="3" borderId="0" xfId="0" applyFont="1" applyFill="1" applyAlignment="1">
      <alignment horizontal="center" vertical="center" wrapText="1"/>
    </xf>
    <xf numFmtId="0" fontId="4" fillId="0" borderId="0" xfId="0" applyFont="1"/>
    <xf numFmtId="0" fontId="1" fillId="3" borderId="0" xfId="0" applyFont="1" applyFill="1" applyAlignment="1">
      <alignment horizontal="center"/>
    </xf>
    <xf numFmtId="2" fontId="1" fillId="3" borderId="0" xfId="0" applyNumberFormat="1" applyFont="1" applyFill="1" applyAlignment="1">
      <alignment horizontal="center"/>
    </xf>
    <xf numFmtId="0" fontId="2" fillId="4" borderId="0" xfId="0" applyFont="1" applyFill="1" applyAlignment="1">
      <alignment horizontal="center" vertical="center"/>
    </xf>
    <xf numFmtId="164" fontId="0" fillId="5" borderId="0" xfId="0" applyNumberFormat="1" applyFill="1" applyAlignment="1">
      <alignment horizontal="center"/>
    </xf>
    <xf numFmtId="0" fontId="1" fillId="5" borderId="0" xfId="0" applyFont="1" applyFill="1" applyAlignment="1">
      <alignment vertical="center" wrapText="1"/>
    </xf>
    <xf numFmtId="0" fontId="1" fillId="0" borderId="0" xfId="0" applyFont="1" applyAlignment="1">
      <alignment vertical="center" wrapText="1"/>
    </xf>
    <xf numFmtId="0" fontId="1" fillId="5" borderId="0" xfId="0" applyFont="1" applyFill="1" applyAlignment="1">
      <alignment horizontal="center" vertical="center" wrapText="1"/>
    </xf>
    <xf numFmtId="164" fontId="0" fillId="0" borderId="0" xfId="0" applyNumberFormat="1" applyAlignment="1">
      <alignment horizontal="center"/>
    </xf>
    <xf numFmtId="165" fontId="0" fillId="0" borderId="0" xfId="0" applyNumberFormat="1" applyAlignment="1">
      <alignment horizontal="center"/>
    </xf>
    <xf numFmtId="166" fontId="0" fillId="0" borderId="0" xfId="0" applyNumberFormat="1"/>
    <xf numFmtId="167" fontId="0" fillId="0" borderId="0" xfId="0" applyNumberFormat="1"/>
    <xf numFmtId="168" fontId="0" fillId="0" borderId="0" xfId="0" applyNumberFormat="1" applyAlignment="1">
      <alignment horizontal="center"/>
    </xf>
    <xf numFmtId="0" fontId="2" fillId="0" borderId="0" xfId="0" applyFont="1" applyAlignment="1">
      <alignment horizontal="center"/>
    </xf>
    <xf numFmtId="2" fontId="0" fillId="0" borderId="0" xfId="0" applyNumberFormat="1" applyAlignment="1">
      <alignment horizontal="center"/>
    </xf>
    <xf numFmtId="9" fontId="1" fillId="0" borderId="0" xfId="0" applyNumberFormat="1" applyFont="1" applyAlignment="1">
      <alignment horizontal="center"/>
    </xf>
    <xf numFmtId="0" fontId="10" fillId="0" borderId="0" xfId="0" applyFont="1" applyAlignment="1">
      <alignment vertical="center"/>
    </xf>
    <xf numFmtId="0" fontId="2" fillId="0" borderId="0" xfId="0" applyFont="1" applyAlignment="1">
      <alignment horizontal="center" vertical="center"/>
    </xf>
    <xf numFmtId="0" fontId="2" fillId="4" borderId="7" xfId="0" applyFont="1" applyFill="1" applyBorder="1" applyAlignment="1">
      <alignment horizontal="center" vertical="center"/>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1" fillId="0" borderId="4" xfId="0" applyFont="1" applyBorder="1" applyAlignment="1">
      <alignment horizontal="center" vertical="center"/>
    </xf>
    <xf numFmtId="165" fontId="1" fillId="0" borderId="6" xfId="0" applyNumberFormat="1" applyFont="1" applyBorder="1" applyAlignment="1">
      <alignment horizontal="center" vertical="center"/>
    </xf>
    <xf numFmtId="0" fontId="2" fillId="6" borderId="5" xfId="0" applyFont="1" applyFill="1" applyBorder="1" applyAlignment="1" applyProtection="1">
      <alignment vertical="center"/>
      <protection locked="0"/>
    </xf>
    <xf numFmtId="0" fontId="2" fillId="6" borderId="15" xfId="0" applyFont="1" applyFill="1" applyBorder="1" applyAlignment="1" applyProtection="1">
      <alignment vertical="center"/>
      <protection locked="0"/>
    </xf>
    <xf numFmtId="0" fontId="1" fillId="0" borderId="0" xfId="0" quotePrefix="1" applyFont="1"/>
    <xf numFmtId="186" fontId="0" fillId="0" borderId="0" xfId="0" applyNumberFormat="1"/>
    <xf numFmtId="9" fontId="0" fillId="0" borderId="0" xfId="2" applyFont="1" applyBorder="1" applyAlignment="1" applyProtection="1">
      <alignment horizontal="center"/>
    </xf>
    <xf numFmtId="0" fontId="0" fillId="0" borderId="0" xfId="0" applyAlignment="1">
      <alignment vertical="center"/>
    </xf>
    <xf numFmtId="0" fontId="13" fillId="0" borderId="4" xfId="0" applyFont="1" applyBorder="1" applyAlignment="1">
      <alignment horizontal="center" vertical="center" wrapText="1"/>
    </xf>
    <xf numFmtId="0" fontId="13" fillId="0" borderId="6" xfId="0" applyFont="1" applyBorder="1" applyAlignment="1">
      <alignment horizontal="center"/>
    </xf>
    <xf numFmtId="164" fontId="1" fillId="3" borderId="0" xfId="0" applyNumberFormat="1" applyFont="1" applyFill="1" applyAlignment="1">
      <alignment horizontal="center"/>
    </xf>
    <xf numFmtId="0" fontId="0" fillId="0" borderId="0" xfId="0" applyAlignment="1">
      <alignment horizontal="center"/>
    </xf>
    <xf numFmtId="0" fontId="0" fillId="0" borderId="0" xfId="0" applyAlignment="1">
      <alignment horizontal="center"/>
    </xf>
    <xf numFmtId="0" fontId="1" fillId="0" borderId="0" xfId="0" quotePrefix="1" applyFont="1" applyAlignment="1">
      <alignment horizontal="center"/>
    </xf>
    <xf numFmtId="0" fontId="0" fillId="0" borderId="0" xfId="0" applyAlignment="1">
      <alignment horizontal="right"/>
    </xf>
    <xf numFmtId="2" fontId="0" fillId="0" borderId="0" xfId="0" applyNumberFormat="1" applyAlignment="1">
      <alignment horizontal="right"/>
    </xf>
    <xf numFmtId="0" fontId="0" fillId="0" borderId="20" xfId="0" applyBorder="1" applyProtection="1">
      <protection locked="0"/>
    </xf>
    <xf numFmtId="0" fontId="0" fillId="0" borderId="21" xfId="0" applyBorder="1" applyProtection="1">
      <protection locked="0"/>
    </xf>
    <xf numFmtId="0" fontId="0" fillId="0" borderId="23" xfId="0" applyBorder="1" applyProtection="1">
      <protection locked="0"/>
    </xf>
    <xf numFmtId="0" fontId="0" fillId="0" borderId="24" xfId="0" applyBorder="1" applyProtection="1">
      <protection locked="0"/>
    </xf>
    <xf numFmtId="0" fontId="0" fillId="0" borderId="22" xfId="0" applyBorder="1" applyProtection="1">
      <protection locked="0"/>
    </xf>
    <xf numFmtId="0" fontId="0" fillId="0" borderId="0" xfId="0" applyBorder="1"/>
    <xf numFmtId="169" fontId="3" fillId="0" borderId="10" xfId="0" applyNumberFormat="1" applyFont="1" applyBorder="1" applyAlignment="1" applyProtection="1">
      <alignment horizontal="center" vertical="center"/>
    </xf>
    <xf numFmtId="0" fontId="3" fillId="0" borderId="5" xfId="0" applyFont="1" applyBorder="1" applyAlignment="1" applyProtection="1">
      <alignment horizontal="center" vertical="center"/>
    </xf>
    <xf numFmtId="171" fontId="3" fillId="0" borderId="5" xfId="0" applyNumberFormat="1" applyFont="1" applyBorder="1" applyAlignment="1" applyProtection="1">
      <alignment horizontal="center" vertical="center"/>
    </xf>
    <xf numFmtId="0" fontId="2" fillId="6" borderId="5" xfId="0" applyFont="1" applyFill="1" applyBorder="1" applyAlignment="1" applyProtection="1">
      <alignment vertical="center"/>
    </xf>
    <xf numFmtId="172" fontId="3" fillId="0" borderId="5" xfId="0" applyNumberFormat="1" applyFont="1" applyBorder="1" applyAlignment="1" applyProtection="1">
      <alignment horizontal="center" vertical="center"/>
    </xf>
    <xf numFmtId="172" fontId="3" fillId="0" borderId="15" xfId="0" applyNumberFormat="1" applyFont="1" applyBorder="1" applyAlignment="1" applyProtection="1">
      <alignment horizontal="center" vertical="center"/>
    </xf>
    <xf numFmtId="170" fontId="3" fillId="0" borderId="5" xfId="0" applyNumberFormat="1" applyFont="1" applyBorder="1" applyAlignment="1" applyProtection="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188" fontId="7" fillId="0" borderId="0" xfId="0" applyNumberFormat="1" applyFont="1" applyBorder="1" applyAlignment="1" applyProtection="1">
      <alignment horizontal="center"/>
    </xf>
    <xf numFmtId="0" fontId="1" fillId="0" borderId="0" xfId="0" applyFont="1" applyBorder="1" applyAlignment="1">
      <alignment horizontal="center"/>
    </xf>
    <xf numFmtId="0" fontId="2" fillId="4" borderId="20" xfId="0" applyFont="1" applyFill="1" applyBorder="1" applyAlignment="1">
      <alignment horizontal="center" vertical="center" wrapText="1"/>
    </xf>
    <xf numFmtId="0" fontId="2" fillId="4" borderId="29" xfId="0" applyFont="1" applyFill="1" applyBorder="1" applyAlignment="1">
      <alignment horizontal="center" vertical="center"/>
    </xf>
    <xf numFmtId="0" fontId="2" fillId="4" borderId="18" xfId="0" applyFont="1" applyFill="1" applyBorder="1" applyAlignment="1">
      <alignment horizontal="center" vertical="center"/>
    </xf>
    <xf numFmtId="0" fontId="2" fillId="8" borderId="0" xfId="0" applyFont="1" applyFill="1" applyBorder="1" applyAlignment="1" applyProtection="1">
      <alignment vertical="center" wrapText="1"/>
      <protection locked="0"/>
    </xf>
    <xf numFmtId="0" fontId="7" fillId="0" borderId="24" xfId="0" applyFont="1" applyBorder="1" applyAlignment="1">
      <alignment horizontal="right" wrapText="1"/>
    </xf>
    <xf numFmtId="0" fontId="16" fillId="0" borderId="0" xfId="0" applyFont="1" applyAlignment="1"/>
    <xf numFmtId="0" fontId="0" fillId="0" borderId="0" xfId="0" applyProtection="1"/>
    <xf numFmtId="0" fontId="0" fillId="0" borderId="0" xfId="0" applyAlignment="1" applyProtection="1">
      <alignment vertical="center"/>
    </xf>
    <xf numFmtId="0" fontId="1" fillId="0" borderId="0" xfId="0" applyFont="1" applyProtection="1"/>
    <xf numFmtId="0" fontId="0" fillId="0" borderId="30" xfId="0" applyBorder="1" applyProtection="1"/>
    <xf numFmtId="0" fontId="0" fillId="0" borderId="33" xfId="0" applyBorder="1" applyProtection="1"/>
    <xf numFmtId="0" fontId="19" fillId="0" borderId="30" xfId="0" applyFont="1" applyBorder="1" applyProtection="1"/>
    <xf numFmtId="0" fontId="19" fillId="0" borderId="33" xfId="0" applyFont="1" applyBorder="1" applyProtection="1"/>
    <xf numFmtId="0" fontId="0" fillId="0" borderId="36" xfId="0" applyBorder="1" applyProtection="1"/>
    <xf numFmtId="0" fontId="0" fillId="0" borderId="0" xfId="0" quotePrefix="1" applyBorder="1" applyProtection="1"/>
    <xf numFmtId="0" fontId="0" fillId="0" borderId="0" xfId="0" applyBorder="1" applyProtection="1"/>
    <xf numFmtId="0" fontId="0" fillId="0" borderId="37" xfId="0" applyBorder="1" applyProtection="1"/>
    <xf numFmtId="0" fontId="0" fillId="0" borderId="34" xfId="0" applyBorder="1" applyProtection="1"/>
    <xf numFmtId="0" fontId="0" fillId="0" borderId="35" xfId="0" applyBorder="1" applyProtection="1"/>
    <xf numFmtId="0" fontId="20" fillId="0" borderId="0" xfId="3" quotePrefix="1" applyBorder="1" applyProtection="1"/>
    <xf numFmtId="0" fontId="20" fillId="0" borderId="0" xfId="3" applyBorder="1" applyProtection="1"/>
    <xf numFmtId="0" fontId="18" fillId="7" borderId="18" xfId="0" applyFont="1" applyFill="1" applyBorder="1" applyAlignment="1" applyProtection="1">
      <alignment horizontal="center" vertical="center" wrapText="1"/>
      <protection locked="0"/>
    </xf>
    <xf numFmtId="0" fontId="20" fillId="0" borderId="19" xfId="3" applyBorder="1" applyProtection="1">
      <protection locked="0"/>
    </xf>
    <xf numFmtId="0" fontId="2" fillId="6" borderId="10" xfId="0" applyFont="1" applyFill="1" applyBorder="1" applyAlignment="1" applyProtection="1">
      <alignment vertical="center"/>
    </xf>
    <xf numFmtId="0" fontId="9" fillId="0" borderId="10" xfId="0" applyFont="1" applyBorder="1" applyAlignment="1" applyProtection="1">
      <alignment vertical="center" wrapText="1"/>
    </xf>
    <xf numFmtId="0" fontId="8" fillId="0" borderId="10" xfId="0" applyFont="1" applyBorder="1" applyAlignment="1" applyProtection="1">
      <alignment horizontal="center" vertical="center"/>
    </xf>
    <xf numFmtId="178" fontId="3" fillId="0" borderId="10" xfId="0" applyNumberFormat="1" applyFont="1" applyBorder="1" applyAlignment="1" applyProtection="1">
      <alignment horizontal="center" vertical="center"/>
    </xf>
    <xf numFmtId="173" fontId="2" fillId="0" borderId="10" xfId="0" applyNumberFormat="1" applyFont="1" applyBorder="1" applyAlignment="1" applyProtection="1">
      <alignment horizontal="center" vertical="center"/>
    </xf>
    <xf numFmtId="2" fontId="3" fillId="0" borderId="10" xfId="0" applyNumberFormat="1" applyFont="1" applyBorder="1" applyAlignment="1" applyProtection="1">
      <alignment horizontal="center" vertical="center"/>
    </xf>
    <xf numFmtId="187" fontId="1" fillId="0" borderId="27" xfId="0" applyNumberFormat="1" applyFont="1" applyBorder="1" applyAlignment="1" applyProtection="1">
      <alignment horizontal="center" vertical="center"/>
    </xf>
    <xf numFmtId="189" fontId="2" fillId="0" borderId="11" xfId="0" applyNumberFormat="1" applyFont="1" applyBorder="1" applyAlignment="1" applyProtection="1">
      <alignment horizontal="center" vertical="center"/>
    </xf>
    <xf numFmtId="0" fontId="9" fillId="0" borderId="5" xfId="0" applyFont="1" applyBorder="1" applyAlignment="1" applyProtection="1">
      <alignment vertical="center" wrapText="1"/>
    </xf>
    <xf numFmtId="0" fontId="8" fillId="0" borderId="5" xfId="0" applyFont="1" applyBorder="1" applyAlignment="1" applyProtection="1">
      <alignment horizontal="center" vertical="center"/>
    </xf>
    <xf numFmtId="179" fontId="3" fillId="0" borderId="5" xfId="0" applyNumberFormat="1" applyFont="1" applyBorder="1" applyAlignment="1" applyProtection="1">
      <alignment horizontal="center" vertical="center" wrapText="1"/>
    </xf>
    <xf numFmtId="174" fontId="2" fillId="0" borderId="5" xfId="0" applyNumberFormat="1" applyFont="1" applyBorder="1" applyAlignment="1" applyProtection="1">
      <alignment horizontal="center" vertical="center"/>
    </xf>
    <xf numFmtId="2" fontId="3" fillId="0" borderId="5" xfId="0" applyNumberFormat="1" applyFont="1" applyBorder="1" applyAlignment="1" applyProtection="1">
      <alignment horizontal="center" vertical="center"/>
    </xf>
    <xf numFmtId="187" fontId="1" fillId="0" borderId="17" xfId="0" applyNumberFormat="1" applyFont="1" applyBorder="1" applyAlignment="1" applyProtection="1">
      <alignment vertical="center"/>
    </xf>
    <xf numFmtId="189" fontId="2" fillId="0" borderId="13" xfId="0" applyNumberFormat="1" applyFont="1" applyBorder="1" applyAlignment="1" applyProtection="1">
      <alignment horizontal="center" vertical="center"/>
    </xf>
    <xf numFmtId="169" fontId="3" fillId="0" borderId="5" xfId="0" applyNumberFormat="1" applyFont="1" applyBorder="1" applyAlignment="1" applyProtection="1">
      <alignment horizontal="center" vertical="center"/>
    </xf>
    <xf numFmtId="178" fontId="3" fillId="0" borderId="5" xfId="0" applyNumberFormat="1" applyFont="1" applyBorder="1" applyAlignment="1" applyProtection="1">
      <alignment horizontal="center" vertical="center"/>
    </xf>
    <xf numFmtId="173" fontId="2" fillId="0" borderId="5" xfId="0" applyNumberFormat="1" applyFont="1" applyBorder="1" applyAlignment="1" applyProtection="1">
      <alignment horizontal="center" vertical="center" wrapText="1"/>
    </xf>
    <xf numFmtId="187" fontId="1" fillId="0" borderId="5" xfId="0" applyNumberFormat="1" applyFont="1" applyBorder="1" applyAlignment="1" applyProtection="1">
      <alignment horizontal="center" vertical="center"/>
    </xf>
    <xf numFmtId="181" fontId="3" fillId="0" borderId="5" xfId="0" applyNumberFormat="1" applyFont="1" applyBorder="1" applyAlignment="1" applyProtection="1">
      <alignment horizontal="center" vertical="center"/>
    </xf>
    <xf numFmtId="176" fontId="2" fillId="0" borderId="5" xfId="0" applyNumberFormat="1" applyFont="1" applyBorder="1" applyAlignment="1" applyProtection="1">
      <alignment horizontal="center" vertical="center"/>
    </xf>
    <xf numFmtId="180" fontId="3" fillId="0" borderId="5" xfId="0" applyNumberFormat="1" applyFont="1" applyBorder="1" applyAlignment="1" applyProtection="1">
      <alignment horizontal="center" vertical="center" wrapText="1"/>
    </xf>
    <xf numFmtId="175" fontId="2" fillId="0" borderId="5" xfId="0" applyNumberFormat="1" applyFont="1" applyBorder="1" applyAlignment="1" applyProtection="1">
      <alignment horizontal="center" vertical="center"/>
    </xf>
    <xf numFmtId="182" fontId="3" fillId="0" borderId="5" xfId="0" applyNumberFormat="1" applyFont="1" applyBorder="1" applyAlignment="1" applyProtection="1">
      <alignment horizontal="center" vertical="center"/>
    </xf>
    <xf numFmtId="177" fontId="2" fillId="0" borderId="5" xfId="0" applyNumberFormat="1" applyFont="1" applyBorder="1" applyAlignment="1" applyProtection="1">
      <alignment horizontal="center" vertical="center"/>
    </xf>
    <xf numFmtId="0" fontId="9" fillId="0" borderId="15" xfId="0" applyFont="1" applyBorder="1" applyAlignment="1" applyProtection="1">
      <alignment vertical="center" wrapText="1"/>
    </xf>
    <xf numFmtId="182" fontId="3" fillId="0" borderId="15" xfId="0" applyNumberFormat="1" applyFont="1" applyBorder="1" applyAlignment="1" applyProtection="1">
      <alignment horizontal="center" vertical="center"/>
    </xf>
    <xf numFmtId="177" fontId="2" fillId="0" borderId="15" xfId="0" applyNumberFormat="1" applyFont="1" applyBorder="1" applyAlignment="1" applyProtection="1">
      <alignment horizontal="center" vertical="center"/>
    </xf>
    <xf numFmtId="2" fontId="3" fillId="0" borderId="15" xfId="0" applyNumberFormat="1" applyFont="1" applyBorder="1" applyAlignment="1" applyProtection="1">
      <alignment horizontal="center" vertical="center"/>
    </xf>
    <xf numFmtId="187" fontId="1" fillId="0" borderId="15" xfId="0" applyNumberFormat="1" applyFont="1" applyBorder="1" applyAlignment="1" applyProtection="1">
      <alignment horizontal="center" vertical="center"/>
    </xf>
    <xf numFmtId="189" fontId="2" fillId="0" borderId="16" xfId="0" applyNumberFormat="1" applyFont="1" applyBorder="1" applyAlignment="1" applyProtection="1">
      <alignment horizontal="center" vertical="center"/>
    </xf>
    <xf numFmtId="185" fontId="0" fillId="0" borderId="3" xfId="1" applyNumberFormat="1" applyFont="1" applyBorder="1" applyAlignment="1" applyProtection="1">
      <alignment vertical="center"/>
    </xf>
    <xf numFmtId="0" fontId="1" fillId="0" borderId="0" xfId="0" applyFont="1" applyAlignment="1" applyProtection="1">
      <alignment horizontal="center"/>
    </xf>
    <xf numFmtId="165" fontId="1" fillId="0" borderId="0" xfId="0" applyNumberFormat="1" applyFont="1" applyAlignment="1" applyProtection="1">
      <alignment horizontal="center"/>
    </xf>
    <xf numFmtId="9" fontId="1" fillId="0" borderId="0" xfId="0" applyNumberFormat="1" applyFont="1" applyAlignment="1" applyProtection="1">
      <alignment horizontal="center"/>
    </xf>
    <xf numFmtId="0" fontId="10" fillId="0" borderId="0" xfId="0" applyFont="1" applyAlignment="1" applyProtection="1">
      <alignment vertical="center"/>
    </xf>
    <xf numFmtId="165" fontId="1" fillId="0" borderId="0" xfId="0" applyNumberFormat="1" applyFont="1" applyAlignment="1" applyProtection="1">
      <alignment horizontal="center" vertical="center" wrapText="1"/>
    </xf>
    <xf numFmtId="0" fontId="2" fillId="0" borderId="0" xfId="0" applyFont="1" applyAlignment="1" applyProtection="1">
      <alignment horizontal="center" vertical="center"/>
    </xf>
    <xf numFmtId="0" fontId="2" fillId="0" borderId="0" xfId="0" applyFont="1" applyAlignment="1" applyProtection="1">
      <alignment horizontal="right" vertical="center"/>
    </xf>
    <xf numFmtId="0" fontId="11" fillId="4" borderId="0" xfId="0" applyFont="1" applyFill="1" applyAlignment="1" applyProtection="1">
      <alignment horizontal="center" vertical="center"/>
    </xf>
    <xf numFmtId="0" fontId="11" fillId="4" borderId="0" xfId="0" applyFont="1" applyFill="1" applyAlignment="1" applyProtection="1">
      <alignment horizontal="center" vertical="center" wrapText="1"/>
    </xf>
    <xf numFmtId="0" fontId="11" fillId="0" borderId="0" xfId="0" applyFont="1" applyFill="1" applyAlignment="1" applyProtection="1">
      <alignment horizontal="center" vertical="center" wrapText="1"/>
    </xf>
    <xf numFmtId="0" fontId="0" fillId="0" borderId="0" xfId="0" applyAlignment="1" applyProtection="1">
      <alignment horizontal="center" vertical="center" wrapText="1"/>
    </xf>
    <xf numFmtId="0" fontId="2" fillId="0" borderId="0" xfId="0" applyFont="1" applyAlignment="1" applyProtection="1">
      <alignment horizontal="left" vertical="center"/>
    </xf>
    <xf numFmtId="0" fontId="3" fillId="0" borderId="0" xfId="0" applyFont="1" applyAlignment="1" applyProtection="1">
      <alignment horizontal="left" vertical="center" wrapText="1"/>
    </xf>
    <xf numFmtId="0" fontId="12" fillId="0" borderId="0" xfId="0" applyFont="1" applyAlignment="1" applyProtection="1">
      <alignment horizontal="center" vertical="center"/>
    </xf>
    <xf numFmtId="0" fontId="21" fillId="0" borderId="0" xfId="0" applyFont="1" applyAlignment="1" applyProtection="1">
      <alignment horizontal="center" vertical="center"/>
    </xf>
    <xf numFmtId="164" fontId="3" fillId="0" borderId="0" xfId="0" applyNumberFormat="1" applyFont="1" applyAlignment="1" applyProtection="1">
      <alignment horizontal="center" vertical="center"/>
    </xf>
    <xf numFmtId="1" fontId="2" fillId="0" borderId="0" xfId="0" applyNumberFormat="1" applyFont="1" applyAlignment="1" applyProtection="1">
      <alignment horizontal="center" vertical="center"/>
    </xf>
    <xf numFmtId="2" fontId="3" fillId="0" borderId="0" xfId="0" applyNumberFormat="1" applyFont="1" applyAlignment="1" applyProtection="1">
      <alignment horizontal="center" vertical="center"/>
    </xf>
    <xf numFmtId="9" fontId="2" fillId="0" borderId="0" xfId="2" applyFont="1" applyFill="1" applyBorder="1" applyAlignment="1" applyProtection="1">
      <alignment horizontal="center" vertical="center"/>
    </xf>
    <xf numFmtId="2" fontId="2" fillId="0" borderId="0" xfId="0" applyNumberFormat="1" applyFont="1" applyAlignment="1" applyProtection="1">
      <alignment horizontal="center" vertical="center"/>
    </xf>
    <xf numFmtId="183" fontId="2" fillId="0" borderId="0" xfId="0" applyNumberFormat="1" applyFont="1" applyAlignment="1" applyProtection="1">
      <alignment horizontal="center" vertical="center"/>
    </xf>
    <xf numFmtId="0" fontId="0" fillId="0" borderId="0" xfId="0" applyAlignment="1" applyProtection="1">
      <alignment wrapText="1"/>
    </xf>
    <xf numFmtId="1" fontId="3" fillId="0" borderId="0" xfId="0" applyNumberFormat="1" applyFont="1" applyAlignment="1" applyProtection="1">
      <alignment horizontal="center" vertical="center"/>
    </xf>
    <xf numFmtId="0" fontId="1" fillId="0" borderId="0" xfId="0" applyFont="1" applyAlignment="1" applyProtection="1">
      <alignment horizontal="center" vertical="center"/>
    </xf>
    <xf numFmtId="0" fontId="0" fillId="0" borderId="0" xfId="0" applyAlignment="1" applyProtection="1">
      <alignment horizontal="center"/>
    </xf>
    <xf numFmtId="165" fontId="1" fillId="0" borderId="0" xfId="0" applyNumberFormat="1" applyFont="1" applyAlignment="1" applyProtection="1">
      <alignment horizontal="center" vertical="center"/>
    </xf>
    <xf numFmtId="0" fontId="9" fillId="0" borderId="0" xfId="0" applyFont="1" applyAlignment="1" applyProtection="1">
      <alignment horizontal="center" vertical="center" wrapText="1"/>
    </xf>
    <xf numFmtId="0" fontId="9" fillId="0" borderId="0" xfId="0" applyFont="1" applyAlignment="1" applyProtection="1">
      <alignment horizontal="center"/>
    </xf>
    <xf numFmtId="0" fontId="0" fillId="0" borderId="38" xfId="0" applyBorder="1" applyProtection="1"/>
    <xf numFmtId="0" fontId="0" fillId="0" borderId="39" xfId="0" applyBorder="1" applyProtection="1"/>
    <xf numFmtId="0" fontId="0" fillId="0" borderId="40" xfId="0" applyBorder="1" applyProtection="1"/>
    <xf numFmtId="0" fontId="0" fillId="0" borderId="41" xfId="0" applyBorder="1" applyProtection="1"/>
    <xf numFmtId="0" fontId="0" fillId="0" borderId="42" xfId="0" applyBorder="1" applyProtection="1"/>
    <xf numFmtId="0" fontId="0" fillId="0" borderId="43" xfId="0" applyBorder="1" applyProtection="1"/>
    <xf numFmtId="0" fontId="0" fillId="0" borderId="44" xfId="0" applyBorder="1" applyProtection="1"/>
    <xf numFmtId="0" fontId="0" fillId="0" borderId="45" xfId="0" applyBorder="1" applyProtection="1"/>
    <xf numFmtId="0" fontId="22" fillId="0" borderId="0" xfId="0" applyFont="1" applyAlignment="1">
      <alignment horizontal="justify" vertical="center"/>
    </xf>
    <xf numFmtId="0" fontId="22" fillId="0" borderId="0" xfId="0" applyFont="1"/>
    <xf numFmtId="0" fontId="24" fillId="0" borderId="0" xfId="0" applyFont="1" applyAlignment="1">
      <alignment horizontal="justify" vertical="center"/>
    </xf>
    <xf numFmtId="0" fontId="2" fillId="4" borderId="0" xfId="0" applyFont="1" applyFill="1" applyAlignment="1">
      <alignment horizontal="left" vertical="center" wrapText="1"/>
    </xf>
    <xf numFmtId="0" fontId="0" fillId="0" borderId="31" xfId="0" applyBorder="1" applyAlignment="1" applyProtection="1">
      <alignment horizontal="left" vertical="center" wrapText="1"/>
    </xf>
    <xf numFmtId="0" fontId="0" fillId="0" borderId="32" xfId="0" applyBorder="1" applyAlignment="1" applyProtection="1">
      <alignment horizontal="left" vertical="center" wrapText="1"/>
    </xf>
    <xf numFmtId="0" fontId="0" fillId="0" borderId="34" xfId="0" applyBorder="1" applyAlignment="1" applyProtection="1">
      <alignment horizontal="left" vertical="center" wrapText="1"/>
    </xf>
    <xf numFmtId="0" fontId="0" fillId="0" borderId="35" xfId="0" applyBorder="1" applyAlignment="1" applyProtection="1">
      <alignment horizontal="left" vertical="center" wrapText="1"/>
    </xf>
    <xf numFmtId="0" fontId="4" fillId="0" borderId="31" xfId="0" applyFont="1" applyBorder="1" applyAlignment="1" applyProtection="1">
      <alignment horizontal="left" wrapText="1"/>
    </xf>
    <xf numFmtId="0" fontId="4" fillId="0" borderId="32" xfId="0" applyFont="1" applyBorder="1" applyAlignment="1" applyProtection="1">
      <alignment horizontal="left" wrapText="1"/>
    </xf>
    <xf numFmtId="0" fontId="4" fillId="0" borderId="34" xfId="0" applyFont="1" applyBorder="1" applyAlignment="1" applyProtection="1">
      <alignment horizontal="left" wrapText="1"/>
    </xf>
    <xf numFmtId="0" fontId="4" fillId="0" borderId="35" xfId="0" applyFont="1" applyBorder="1" applyAlignment="1" applyProtection="1">
      <alignment horizontal="left" wrapText="1"/>
    </xf>
    <xf numFmtId="0" fontId="0" fillId="0" borderId="31" xfId="0" applyBorder="1" applyAlignment="1" applyProtection="1">
      <alignment horizontal="left" vertical="top" wrapText="1"/>
    </xf>
    <xf numFmtId="0" fontId="0" fillId="0" borderId="32"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37" xfId="0" applyBorder="1" applyAlignment="1" applyProtection="1">
      <alignment horizontal="left" vertical="top" wrapText="1"/>
    </xf>
    <xf numFmtId="0" fontId="0" fillId="0" borderId="0" xfId="0" applyAlignment="1" applyProtection="1">
      <alignment horizontal="left" vertical="top" wrapText="1"/>
    </xf>
    <xf numFmtId="0" fontId="0" fillId="0" borderId="0" xfId="0" applyAlignment="1" applyProtection="1">
      <alignment horizontal="left" wrapText="1"/>
    </xf>
    <xf numFmtId="0" fontId="0" fillId="0" borderId="34" xfId="0" applyBorder="1" applyAlignment="1" applyProtection="1">
      <alignment horizontal="left" vertical="top" wrapText="1"/>
    </xf>
    <xf numFmtId="0" fontId="0" fillId="0" borderId="35" xfId="0" applyBorder="1" applyAlignment="1" applyProtection="1">
      <alignment horizontal="left" vertical="top" wrapText="1"/>
    </xf>
    <xf numFmtId="0" fontId="1" fillId="0" borderId="0" xfId="0" applyFont="1" applyBorder="1" applyAlignment="1">
      <alignment horizontal="center" vertical="center"/>
    </xf>
    <xf numFmtId="0" fontId="7" fillId="0" borderId="0" xfId="0" applyFont="1" applyBorder="1" applyAlignment="1" applyProtection="1">
      <alignment horizontal="center" vertical="center"/>
      <protection locked="0"/>
    </xf>
    <xf numFmtId="0" fontId="7" fillId="0" borderId="20" xfId="0" applyFont="1" applyBorder="1" applyAlignment="1">
      <alignment horizontal="center"/>
    </xf>
    <xf numFmtId="0" fontId="7" fillId="0" borderId="25" xfId="0" applyFont="1" applyBorder="1" applyAlignment="1">
      <alignment horizontal="center"/>
    </xf>
    <xf numFmtId="0" fontId="7" fillId="0" borderId="21" xfId="0" applyFont="1" applyBorder="1" applyAlignment="1">
      <alignment horizontal="center"/>
    </xf>
    <xf numFmtId="185" fontId="7" fillId="0" borderId="22" xfId="1" applyNumberFormat="1" applyFont="1" applyBorder="1" applyAlignment="1" applyProtection="1">
      <alignment horizontal="center"/>
    </xf>
    <xf numFmtId="185" fontId="7" fillId="0" borderId="26" xfId="1" applyNumberFormat="1" applyFont="1" applyBorder="1" applyAlignment="1" applyProtection="1">
      <alignment horizontal="center"/>
    </xf>
    <xf numFmtId="185" fontId="7" fillId="0" borderId="19" xfId="1" applyNumberFormat="1" applyFont="1" applyBorder="1" applyAlignment="1" applyProtection="1">
      <alignment horizontal="center"/>
    </xf>
    <xf numFmtId="0" fontId="7" fillId="0" borderId="24" xfId="0" applyFont="1" applyBorder="1" applyAlignment="1">
      <alignment horizontal="right" vertical="center"/>
    </xf>
    <xf numFmtId="188" fontId="7" fillId="0" borderId="1" xfId="0" applyNumberFormat="1" applyFont="1" applyBorder="1" applyAlignment="1" applyProtection="1">
      <alignment horizontal="center"/>
    </xf>
    <xf numFmtId="188" fontId="7" fillId="0" borderId="2" xfId="0" applyNumberFormat="1" applyFont="1" applyBorder="1" applyAlignment="1" applyProtection="1">
      <alignment horizontal="center"/>
    </xf>
    <xf numFmtId="188" fontId="7" fillId="0" borderId="3" xfId="0" applyNumberFormat="1" applyFont="1" applyBorder="1" applyAlignment="1" applyProtection="1">
      <alignment horizontal="center"/>
    </xf>
    <xf numFmtId="166" fontId="15" fillId="7" borderId="28" xfId="0" applyNumberFormat="1" applyFont="1" applyFill="1" applyBorder="1" applyAlignment="1" applyProtection="1">
      <alignment horizontal="center" vertical="center"/>
      <protection locked="0"/>
    </xf>
    <xf numFmtId="166" fontId="15" fillId="7" borderId="6" xfId="0" applyNumberFormat="1" applyFont="1" applyFill="1" applyBorder="1" applyAlignment="1" applyProtection="1">
      <alignment horizontal="center" vertical="center"/>
      <protection locked="0"/>
    </xf>
    <xf numFmtId="185" fontId="6" fillId="0" borderId="0" xfId="1" applyNumberFormat="1" applyFont="1" applyBorder="1" applyAlignment="1" applyProtection="1">
      <alignment horizontal="center"/>
    </xf>
    <xf numFmtId="184" fontId="7" fillId="0" borderId="22" xfId="0" applyNumberFormat="1" applyFont="1" applyBorder="1" applyAlignment="1">
      <alignment horizontal="center"/>
    </xf>
    <xf numFmtId="184" fontId="7" fillId="0" borderId="26" xfId="0" applyNumberFormat="1" applyFont="1" applyBorder="1" applyAlignment="1">
      <alignment horizontal="center"/>
    </xf>
    <xf numFmtId="184" fontId="7" fillId="0" borderId="19" xfId="0" applyNumberFormat="1" applyFont="1" applyBorder="1" applyAlignment="1">
      <alignment horizontal="center"/>
    </xf>
    <xf numFmtId="0" fontId="25" fillId="0" borderId="0" xfId="0" applyFont="1" applyAlignment="1">
      <alignment horizontal="center" vertical="center"/>
    </xf>
    <xf numFmtId="0" fontId="7" fillId="7" borderId="20" xfId="0" applyFont="1" applyFill="1" applyBorder="1" applyAlignment="1" applyProtection="1">
      <alignment horizontal="center" vertical="center" wrapText="1"/>
      <protection locked="0"/>
    </xf>
    <xf numFmtId="0" fontId="7" fillId="7" borderId="25" xfId="0" applyFont="1" applyFill="1" applyBorder="1" applyAlignment="1" applyProtection="1">
      <alignment horizontal="center" vertical="center" wrapText="1"/>
      <protection locked="0"/>
    </xf>
    <xf numFmtId="0" fontId="7" fillId="7" borderId="21" xfId="0" applyFont="1" applyFill="1" applyBorder="1" applyAlignment="1" applyProtection="1">
      <alignment horizontal="center" vertical="center" wrapText="1"/>
      <protection locked="0"/>
    </xf>
    <xf numFmtId="0" fontId="7" fillId="7" borderId="23"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7" fillId="7" borderId="24" xfId="0" applyFont="1" applyFill="1" applyBorder="1" applyAlignment="1" applyProtection="1">
      <alignment horizontal="center" vertical="center" wrapText="1"/>
      <protection locked="0"/>
    </xf>
    <xf numFmtId="0" fontId="7" fillId="7" borderId="22" xfId="0" applyFont="1" applyFill="1" applyBorder="1" applyAlignment="1" applyProtection="1">
      <alignment horizontal="center" vertical="center" wrapText="1"/>
      <protection locked="0"/>
    </xf>
    <xf numFmtId="0" fontId="7" fillId="7" borderId="26" xfId="0" applyFont="1" applyFill="1" applyBorder="1" applyAlignment="1" applyProtection="1">
      <alignment horizontal="center" vertical="center" wrapText="1"/>
      <protection locked="0"/>
    </xf>
    <xf numFmtId="0" fontId="7" fillId="7" borderId="19" xfId="0" applyFont="1" applyFill="1" applyBorder="1" applyAlignment="1" applyProtection="1">
      <alignment horizontal="center" vertical="center" wrapText="1"/>
      <protection locked="0"/>
    </xf>
    <xf numFmtId="0" fontId="16" fillId="0" borderId="0" xfId="0" applyFont="1" applyAlignment="1">
      <alignment horizontal="center"/>
    </xf>
    <xf numFmtId="0" fontId="0" fillId="0" borderId="23" xfId="0" applyBorder="1" applyAlignment="1" applyProtection="1">
      <alignment horizontal="left" wrapText="1"/>
      <protection locked="0"/>
    </xf>
    <xf numFmtId="0" fontId="0" fillId="0" borderId="24" xfId="0" applyBorder="1" applyAlignment="1" applyProtection="1">
      <alignment horizontal="left" wrapText="1"/>
      <protection locked="0"/>
    </xf>
    <xf numFmtId="184" fontId="0" fillId="0" borderId="0" xfId="0" applyNumberFormat="1" applyBorder="1" applyAlignment="1">
      <alignment horizontal="center"/>
    </xf>
    <xf numFmtId="0" fontId="2" fillId="0" borderId="0" xfId="0" applyFont="1" applyAlignment="1" applyProtection="1">
      <alignment horizontal="right" vertical="center"/>
    </xf>
    <xf numFmtId="167" fontId="7" fillId="0" borderId="1" xfId="0" applyNumberFormat="1" applyFont="1" applyBorder="1" applyAlignment="1" applyProtection="1">
      <alignment horizontal="center" vertical="center"/>
      <protection locked="0"/>
    </xf>
    <xf numFmtId="167" fontId="7" fillId="0" borderId="2" xfId="0" applyNumberFormat="1" applyFont="1" applyBorder="1" applyAlignment="1" applyProtection="1">
      <alignment horizontal="center" vertical="center"/>
      <protection locked="0"/>
    </xf>
    <xf numFmtId="167" fontId="7" fillId="0" borderId="3" xfId="0" applyNumberFormat="1" applyFont="1" applyBorder="1" applyAlignment="1" applyProtection="1">
      <alignment horizontal="center" vertical="center"/>
      <protection locked="0"/>
    </xf>
    <xf numFmtId="184" fontId="0" fillId="0" borderId="0" xfId="0" applyNumberFormat="1" applyAlignment="1" applyProtection="1">
      <alignment horizontal="center"/>
    </xf>
    <xf numFmtId="0" fontId="7" fillId="0" borderId="0" xfId="0" applyFont="1" applyAlignment="1" applyProtection="1">
      <alignment horizontal="center"/>
    </xf>
    <xf numFmtId="184" fontId="7" fillId="0" borderId="0" xfId="0" applyNumberFormat="1" applyFont="1" applyAlignment="1" applyProtection="1">
      <alignment horizontal="center"/>
    </xf>
    <xf numFmtId="0" fontId="0" fillId="0" borderId="0" xfId="0" applyAlignment="1" applyProtection="1">
      <alignment horizontal="center"/>
    </xf>
    <xf numFmtId="0" fontId="7" fillId="0" borderId="0" xfId="0" applyFont="1" applyAlignment="1" applyProtection="1">
      <alignment horizontal="center" vertical="center"/>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21" xfId="0" applyFont="1" applyBorder="1" applyAlignment="1" applyProtection="1">
      <alignment horizontal="center" vertical="center"/>
    </xf>
    <xf numFmtId="0" fontId="7" fillId="0" borderId="22"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 xfId="0" applyFont="1" applyBorder="1" applyAlignment="1" applyProtection="1">
      <alignment horizontal="center" vertical="center"/>
    </xf>
    <xf numFmtId="0" fontId="0" fillId="4" borderId="1" xfId="0" applyFill="1" applyBorder="1" applyAlignment="1" applyProtection="1">
      <alignment vertical="center"/>
    </xf>
    <xf numFmtId="0" fontId="17" fillId="4" borderId="2" xfId="0" applyFont="1" applyFill="1" applyBorder="1" applyAlignment="1" applyProtection="1">
      <alignment horizontal="center" vertical="center"/>
    </xf>
    <xf numFmtId="0" fontId="0" fillId="4" borderId="3" xfId="0" applyFill="1" applyBorder="1" applyAlignment="1" applyProtection="1">
      <alignment vertical="center"/>
    </xf>
    <xf numFmtId="0" fontId="7" fillId="0" borderId="0" xfId="0" applyFont="1" applyProtection="1"/>
    <xf numFmtId="0" fontId="26" fillId="0" borderId="0" xfId="0" applyFont="1" applyProtection="1"/>
    <xf numFmtId="0" fontId="0" fillId="0" borderId="20" xfId="0" applyBorder="1" applyProtection="1"/>
    <xf numFmtId="0" fontId="0" fillId="0" borderId="25" xfId="0" applyBorder="1" applyProtection="1"/>
    <xf numFmtId="0" fontId="0" fillId="0" borderId="21" xfId="0" applyBorder="1" applyProtection="1"/>
    <xf numFmtId="0" fontId="0" fillId="0" borderId="23" xfId="0" applyBorder="1" applyProtection="1"/>
    <xf numFmtId="0" fontId="0" fillId="0" borderId="24" xfId="0" applyBorder="1" applyProtection="1"/>
    <xf numFmtId="0" fontId="0" fillId="0" borderId="22" xfId="0" applyBorder="1" applyProtection="1"/>
    <xf numFmtId="0" fontId="0" fillId="0" borderId="26" xfId="0" applyBorder="1" applyProtection="1"/>
    <xf numFmtId="0" fontId="0" fillId="0" borderId="19" xfId="0" applyBorder="1" applyProtection="1"/>
    <xf numFmtId="0" fontId="27" fillId="0" borderId="0" xfId="0" applyFont="1" applyProtection="1"/>
    <xf numFmtId="0" fontId="17" fillId="0" borderId="0" xfId="0" applyFont="1" applyAlignment="1" applyProtection="1"/>
    <xf numFmtId="0" fontId="17" fillId="0" borderId="26" xfId="0" applyFont="1" applyBorder="1" applyAlignment="1" applyProtection="1">
      <alignment horizontal="center"/>
    </xf>
    <xf numFmtId="0" fontId="0" fillId="0" borderId="0" xfId="0" applyAlignment="1">
      <alignment wrapText="1"/>
    </xf>
  </cellXfs>
  <cellStyles count="4">
    <cellStyle name="Comma" xfId="1" builtinId="3"/>
    <cellStyle name="Hyperlink" xfId="3" builtinId="8"/>
    <cellStyle name="Normal" xfId="0" builtinId="0"/>
    <cellStyle name="Percent" xfId="2" builtinId="5"/>
  </cellStyles>
  <dxfs count="25">
    <dxf>
      <fill>
        <patternFill>
          <bgColor rgb="FF92D050"/>
        </patternFill>
      </fill>
    </dxf>
    <dxf>
      <fill>
        <patternFill>
          <bgColor rgb="FFFF0000"/>
        </patternFill>
      </fill>
    </dxf>
    <dxf>
      <fill>
        <patternFill>
          <bgColor rgb="FFFF0000"/>
        </patternFill>
      </fill>
    </dxf>
    <dxf>
      <fill>
        <patternFill>
          <bgColor rgb="FF92D050"/>
        </patternFill>
      </fill>
    </dxf>
    <dxf>
      <numFmt numFmtId="190" formatCode="0\ &quot;kg/sac&quot;"/>
    </dxf>
    <dxf>
      <numFmt numFmtId="190" formatCode="0\ &quot;kg/sac&quot;"/>
    </dxf>
    <dxf>
      <numFmt numFmtId="190" formatCode="0\ &quot;kg/sac&quot;"/>
    </dxf>
    <dxf>
      <fill>
        <patternFill>
          <bgColor rgb="FF92D050"/>
        </patternFill>
      </fill>
    </dxf>
    <dxf>
      <fill>
        <patternFill>
          <bgColor rgb="FFFF0000"/>
        </patternFill>
      </fill>
    </dxf>
    <dxf>
      <fill>
        <patternFill>
          <bgColor rgb="FFFF0000"/>
        </patternFill>
      </fill>
    </dxf>
    <dxf>
      <fill>
        <patternFill>
          <bgColor rgb="FF92D05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protection locked="1" hidden="0"/>
    </dxf>
    <dxf>
      <protection locked="1" hidden="0"/>
    </dxf>
    <dxf>
      <alignment horizontal="center" vertical="center" textRotation="0" wrapText="1" indent="0" justifyLastLine="0" shrinkToFit="0" readingOrder="0"/>
      <protection locked="1" hidden="0"/>
    </dxf>
    <dxf>
      <font>
        <strike val="0"/>
        <outline val="0"/>
        <shadow val="0"/>
        <u val="none"/>
        <vertAlign val="baseline"/>
        <sz val="12"/>
        <name val="Calibri"/>
        <family val="2"/>
        <scheme val="minor"/>
      </font>
      <numFmt numFmtId="2" formatCode="0.00"/>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2"/>
        <name val="Calibri"/>
        <family val="2"/>
        <scheme val="minor"/>
      </font>
      <numFmt numFmtId="164" formatCode="0.0"/>
      <protection locked="1" hidden="0"/>
    </dxf>
    <dxf>
      <font>
        <b val="0"/>
        <i val="0"/>
        <strike val="0"/>
        <condense val="0"/>
        <extend val="0"/>
        <outline val="0"/>
        <shadow val="0"/>
        <u val="none"/>
        <vertAlign val="baseline"/>
        <sz val="12"/>
        <color auto="1"/>
        <name val="Calibri"/>
        <family val="2"/>
        <scheme val="minor"/>
      </font>
      <numFmt numFmtId="0" formatCode="General"/>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theme="0" tint="-0.499984740745262"/>
        <name val="Calibri"/>
        <family val="2"/>
        <scheme val="minor"/>
      </font>
      <numFmt numFmtId="0" formatCode="General"/>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center" textRotation="0" wrapText="1" indent="0" justifyLastLine="0" shrinkToFit="0" readingOrder="0"/>
      <protection locked="1" hidden="0"/>
    </dxf>
    <dxf>
      <font>
        <b/>
        <i val="0"/>
        <strike val="0"/>
        <condense val="0"/>
        <extend val="0"/>
        <outline val="0"/>
        <shadow val="0"/>
        <u val="none"/>
        <vertAlign val="baseline"/>
        <sz val="12"/>
        <color theme="1"/>
        <name val="Calibri"/>
        <family val="2"/>
        <scheme val="minor"/>
      </font>
      <fill>
        <patternFill patternType="none">
          <fgColor indexed="64"/>
          <bgColor auto="1"/>
        </patternFill>
      </fill>
      <alignment horizontal="general" vertical="center" textRotation="0" wrapText="0" indent="0" justifyLastLine="0" shrinkToFit="0" readingOrder="0"/>
      <protection locked="1" hidden="0"/>
    </dxf>
    <dxf>
      <font>
        <strike val="0"/>
        <outline val="0"/>
        <shadow val="0"/>
        <u val="none"/>
        <vertAlign val="baseline"/>
        <sz val="12"/>
        <name val="Calibri"/>
        <family val="2"/>
        <scheme val="none"/>
      </font>
      <protection locked="1" hidden="0"/>
    </dxf>
    <dxf>
      <font>
        <b/>
        <i val="0"/>
        <strike val="0"/>
        <condense val="0"/>
        <extend val="0"/>
        <outline val="0"/>
        <shadow val="0"/>
        <u val="none"/>
        <vertAlign val="baseline"/>
        <sz val="12"/>
        <color auto="1"/>
        <name val="Calibri"/>
        <family val="2"/>
        <scheme val="minor"/>
      </font>
      <fill>
        <patternFill patternType="solid">
          <fgColor indexed="64"/>
          <bgColor rgb="FFFFC000"/>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3.jpeg"/><Relationship Id="rId18" Type="http://schemas.openxmlformats.org/officeDocument/2006/relationships/hyperlink" Target="https://www.isover.ro/cauta-un-distribuitor" TargetMode="External"/><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17" Type="http://schemas.openxmlformats.org/officeDocument/2006/relationships/image" Target="../media/image16.svg"/><Relationship Id="rId2" Type="http://schemas.openxmlformats.org/officeDocument/2006/relationships/image" Target="../media/image2.svg"/><Relationship Id="rId16" Type="http://schemas.openxmlformats.org/officeDocument/2006/relationships/image" Target="../media/image15.pn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hyperlink" Target="mailto:info.constructionproducts@saint-gobain.com" TargetMode="External"/><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image" Target="../media/image14.jpeg"/></Relationships>
</file>

<file path=xl/drawings/_rels/drawing2.xml.rels><?xml version="1.0" encoding="UTF-8" standalone="yes"?>
<Relationships xmlns="http://schemas.openxmlformats.org/package/2006/relationships"><Relationship Id="rId3" Type="http://schemas.openxmlformats.org/officeDocument/2006/relationships/hyperlink" Target="https://www.isover.ro/cauta-un-distribuitor" TargetMode="External"/><Relationship Id="rId2" Type="http://schemas.openxmlformats.org/officeDocument/2006/relationships/hyperlink" Target="mailto:info.constructionproducts@saint-gobain.com" TargetMode="External"/><Relationship Id="rId1" Type="http://schemas.openxmlformats.org/officeDocument/2006/relationships/image" Target="../media/image17.jpeg"/><Relationship Id="rId4" Type="http://schemas.openxmlformats.org/officeDocument/2006/relationships/hyperlink" Target="https://www.fatadecolorate.ro/#/intro" TargetMode="External"/></Relationships>
</file>

<file path=xl/drawings/_rels/drawing3.xml.rels><?xml version="1.0" encoding="UTF-8" standalone="yes"?>
<Relationships xmlns="http://schemas.openxmlformats.org/package/2006/relationships"><Relationship Id="rId8" Type="http://schemas.openxmlformats.org/officeDocument/2006/relationships/image" Target="../media/image25.png"/><Relationship Id="rId13" Type="http://schemas.openxmlformats.org/officeDocument/2006/relationships/hyperlink" Target="https://www.isover.ro/products/isover-profi-fassade-prime" TargetMode="External"/><Relationship Id="rId18" Type="http://schemas.openxmlformats.org/officeDocument/2006/relationships/hyperlink" Target="https://www.isover.ro/products/isover-anchor-nt" TargetMode="External"/><Relationship Id="rId3" Type="http://schemas.openxmlformats.org/officeDocument/2006/relationships/image" Target="../media/image21.png"/><Relationship Id="rId7" Type="http://schemas.openxmlformats.org/officeDocument/2006/relationships/image" Target="../media/image24.png"/><Relationship Id="rId12" Type="http://schemas.openxmlformats.org/officeDocument/2006/relationships/hyperlink" Target="https://www.isover.ro/products/isover-profi-fassade-mesh" TargetMode="External"/><Relationship Id="rId17" Type="http://schemas.openxmlformats.org/officeDocument/2006/relationships/image" Target="../media/image29.png"/><Relationship Id="rId2" Type="http://schemas.openxmlformats.org/officeDocument/2006/relationships/hyperlink" Target="https://www.isover.ro/products/isover-profi-fassade-fix#descriptions" TargetMode="External"/><Relationship Id="rId16" Type="http://schemas.openxmlformats.org/officeDocument/2006/relationships/hyperlink" Target="https://www.isover.ro/products/isover-anchor-pi" TargetMode="External"/><Relationship Id="rId20" Type="http://schemas.openxmlformats.org/officeDocument/2006/relationships/hyperlink" Target="https://www.isover.ro/products/isover-easy-decor" TargetMode="External"/><Relationship Id="rId1" Type="http://schemas.openxmlformats.org/officeDocument/2006/relationships/image" Target="../media/image20.png"/><Relationship Id="rId6" Type="http://schemas.openxmlformats.org/officeDocument/2006/relationships/hyperlink" Target="https://www.isover.ro/vata-minerala-bazaltica-pentru-izolarea-fatadelor-sistem-compozit-etics" TargetMode="External"/><Relationship Id="rId11" Type="http://schemas.openxmlformats.org/officeDocument/2006/relationships/hyperlink" Target="https://www.isover.ro/products/isover-profi-fassade-anchor-pb" TargetMode="External"/><Relationship Id="rId5" Type="http://schemas.openxmlformats.org/officeDocument/2006/relationships/image" Target="../media/image23.png"/><Relationship Id="rId15" Type="http://schemas.openxmlformats.org/officeDocument/2006/relationships/image" Target="../media/image28.png"/><Relationship Id="rId10" Type="http://schemas.openxmlformats.org/officeDocument/2006/relationships/image" Target="../media/image27.png"/><Relationship Id="rId19" Type="http://schemas.openxmlformats.org/officeDocument/2006/relationships/image" Target="../media/image30.png"/><Relationship Id="rId4" Type="http://schemas.openxmlformats.org/officeDocument/2006/relationships/image" Target="../media/image22.svg"/><Relationship Id="rId9" Type="http://schemas.openxmlformats.org/officeDocument/2006/relationships/image" Target="../media/image26.png"/><Relationship Id="rId14" Type="http://schemas.openxmlformats.org/officeDocument/2006/relationships/hyperlink" Target="https://www.isover.ro/products/isover-profi-fassade-decor" TargetMode="Externa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8.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9.jpeg"/></Relationships>
</file>

<file path=xl/drawings/drawing1.xml><?xml version="1.0" encoding="utf-8"?>
<xdr:wsDr xmlns:xdr="http://schemas.openxmlformats.org/drawingml/2006/spreadsheetDrawing" xmlns:a="http://schemas.openxmlformats.org/drawingml/2006/main">
  <xdr:twoCellAnchor editAs="oneCell">
    <xdr:from>
      <xdr:col>1</xdr:col>
      <xdr:colOff>57148</xdr:colOff>
      <xdr:row>26</xdr:row>
      <xdr:rowOff>139700</xdr:rowOff>
    </xdr:from>
    <xdr:to>
      <xdr:col>1</xdr:col>
      <xdr:colOff>511175</xdr:colOff>
      <xdr:row>29</xdr:row>
      <xdr:rowOff>39762</xdr:rowOff>
    </xdr:to>
    <xdr:pic>
      <xdr:nvPicPr>
        <xdr:cNvPr id="3" name="Graphic 2" descr="Badge 1 outline">
          <a:extLst>
            <a:ext uri="{FF2B5EF4-FFF2-40B4-BE49-F238E27FC236}">
              <a16:creationId xmlns:a16="http://schemas.microsoft.com/office/drawing/2014/main" id="{98FA56D6-BB1C-B27E-53A9-6F570D2AB0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66748" y="5073650"/>
          <a:ext cx="454027" cy="462037"/>
        </a:xfrm>
        <a:prstGeom prst="rect">
          <a:avLst/>
        </a:prstGeom>
      </xdr:spPr>
    </xdr:pic>
    <xdr:clientData/>
  </xdr:twoCellAnchor>
  <xdr:twoCellAnchor editAs="oneCell">
    <xdr:from>
      <xdr:col>1</xdr:col>
      <xdr:colOff>54751</xdr:colOff>
      <xdr:row>29</xdr:row>
      <xdr:rowOff>150000</xdr:rowOff>
    </xdr:from>
    <xdr:to>
      <xdr:col>1</xdr:col>
      <xdr:colOff>513361</xdr:colOff>
      <xdr:row>32</xdr:row>
      <xdr:rowOff>38100</xdr:rowOff>
    </xdr:to>
    <xdr:pic>
      <xdr:nvPicPr>
        <xdr:cNvPr id="5" name="Graphic 4" descr="Badge outline">
          <a:extLst>
            <a:ext uri="{FF2B5EF4-FFF2-40B4-BE49-F238E27FC236}">
              <a16:creationId xmlns:a16="http://schemas.microsoft.com/office/drawing/2014/main" id="{9F732C15-D280-7951-388C-0CC83F6C0BD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64351" y="5626875"/>
          <a:ext cx="458610" cy="450075"/>
        </a:xfrm>
        <a:prstGeom prst="rect">
          <a:avLst/>
        </a:prstGeom>
      </xdr:spPr>
    </xdr:pic>
    <xdr:clientData/>
  </xdr:twoCellAnchor>
  <xdr:twoCellAnchor editAs="oneCell">
    <xdr:from>
      <xdr:col>1</xdr:col>
      <xdr:colOff>49176</xdr:colOff>
      <xdr:row>33</xdr:row>
      <xdr:rowOff>30126</xdr:rowOff>
    </xdr:from>
    <xdr:to>
      <xdr:col>1</xdr:col>
      <xdr:colOff>533400</xdr:colOff>
      <xdr:row>34</xdr:row>
      <xdr:rowOff>311150</xdr:rowOff>
    </xdr:to>
    <xdr:pic>
      <xdr:nvPicPr>
        <xdr:cNvPr id="7" name="Graphic 6" descr="Badge 3 outline">
          <a:extLst>
            <a:ext uri="{FF2B5EF4-FFF2-40B4-BE49-F238E27FC236}">
              <a16:creationId xmlns:a16="http://schemas.microsoft.com/office/drawing/2014/main" id="{F7E10BBF-5680-078A-CC9C-4A228CCF006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8776" y="6278526"/>
          <a:ext cx="484224" cy="465174"/>
        </a:xfrm>
        <a:prstGeom prst="rect">
          <a:avLst/>
        </a:prstGeom>
      </xdr:spPr>
    </xdr:pic>
    <xdr:clientData/>
  </xdr:twoCellAnchor>
  <xdr:twoCellAnchor editAs="oneCell">
    <xdr:from>
      <xdr:col>1</xdr:col>
      <xdr:colOff>69000</xdr:colOff>
      <xdr:row>37</xdr:row>
      <xdr:rowOff>173774</xdr:rowOff>
    </xdr:from>
    <xdr:to>
      <xdr:col>1</xdr:col>
      <xdr:colOff>524038</xdr:colOff>
      <xdr:row>40</xdr:row>
      <xdr:rowOff>76199</xdr:rowOff>
    </xdr:to>
    <xdr:pic>
      <xdr:nvPicPr>
        <xdr:cNvPr id="9" name="Graphic 8" descr="Badge 4 outline">
          <a:extLst>
            <a:ext uri="{FF2B5EF4-FFF2-40B4-BE49-F238E27FC236}">
              <a16:creationId xmlns:a16="http://schemas.microsoft.com/office/drawing/2014/main" id="{238EF1C5-263F-859D-77FD-A1F061E991C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678600" y="7317524"/>
          <a:ext cx="451863" cy="454875"/>
        </a:xfrm>
        <a:prstGeom prst="rect">
          <a:avLst/>
        </a:prstGeom>
      </xdr:spPr>
    </xdr:pic>
    <xdr:clientData/>
  </xdr:twoCellAnchor>
  <xdr:twoCellAnchor editAs="oneCell">
    <xdr:from>
      <xdr:col>1</xdr:col>
      <xdr:colOff>57076</xdr:colOff>
      <xdr:row>45</xdr:row>
      <xdr:rowOff>184076</xdr:rowOff>
    </xdr:from>
    <xdr:to>
      <xdr:col>1</xdr:col>
      <xdr:colOff>501651</xdr:colOff>
      <xdr:row>48</xdr:row>
      <xdr:rowOff>76201</xdr:rowOff>
    </xdr:to>
    <xdr:pic>
      <xdr:nvPicPr>
        <xdr:cNvPr id="11" name="Graphic 10" descr="Badge 5 outline">
          <a:extLst>
            <a:ext uri="{FF2B5EF4-FFF2-40B4-BE49-F238E27FC236}">
              <a16:creationId xmlns:a16="http://schemas.microsoft.com/office/drawing/2014/main" id="{0DA22CC5-C308-691E-1520-8D3F5206CB14}"/>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66676" y="8794676"/>
          <a:ext cx="444575" cy="444575"/>
        </a:xfrm>
        <a:prstGeom prst="rect">
          <a:avLst/>
        </a:prstGeom>
      </xdr:spPr>
    </xdr:pic>
    <xdr:clientData/>
  </xdr:twoCellAnchor>
  <xdr:twoCellAnchor editAs="oneCell">
    <xdr:from>
      <xdr:col>1</xdr:col>
      <xdr:colOff>57150</xdr:colOff>
      <xdr:row>54</xdr:row>
      <xdr:rowOff>181675</xdr:rowOff>
    </xdr:from>
    <xdr:to>
      <xdr:col>1</xdr:col>
      <xdr:colOff>484200</xdr:colOff>
      <xdr:row>57</xdr:row>
      <xdr:rowOff>63500</xdr:rowOff>
    </xdr:to>
    <xdr:pic>
      <xdr:nvPicPr>
        <xdr:cNvPr id="13" name="Graphic 12" descr="Badge 6 outline">
          <a:extLst>
            <a:ext uri="{FF2B5EF4-FFF2-40B4-BE49-F238E27FC236}">
              <a16:creationId xmlns:a16="http://schemas.microsoft.com/office/drawing/2014/main" id="{82025AFF-619E-3121-9F74-8A94C255450B}"/>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666750" y="10440100"/>
          <a:ext cx="427050" cy="437450"/>
        </a:xfrm>
        <a:prstGeom prst="rect">
          <a:avLst/>
        </a:prstGeom>
      </xdr:spPr>
    </xdr:pic>
    <xdr:clientData/>
  </xdr:twoCellAnchor>
  <xdr:twoCellAnchor>
    <xdr:from>
      <xdr:col>1</xdr:col>
      <xdr:colOff>283146</xdr:colOff>
      <xdr:row>0</xdr:row>
      <xdr:rowOff>0</xdr:rowOff>
    </xdr:from>
    <xdr:to>
      <xdr:col>13</xdr:col>
      <xdr:colOff>54202</xdr:colOff>
      <xdr:row>13</xdr:row>
      <xdr:rowOff>130175</xdr:rowOff>
    </xdr:to>
    <xdr:grpSp>
      <xdr:nvGrpSpPr>
        <xdr:cNvPr id="26" name="Group 25">
          <a:extLst>
            <a:ext uri="{FF2B5EF4-FFF2-40B4-BE49-F238E27FC236}">
              <a16:creationId xmlns:a16="http://schemas.microsoft.com/office/drawing/2014/main" id="{8542AFD3-E8F1-5CF1-B7A8-9C5FAD38A49B}"/>
            </a:ext>
          </a:extLst>
        </xdr:cNvPr>
        <xdr:cNvGrpSpPr/>
      </xdr:nvGrpSpPr>
      <xdr:grpSpPr>
        <a:xfrm>
          <a:off x="892746" y="0"/>
          <a:ext cx="7286281" cy="2482850"/>
          <a:chOff x="-44426" y="10"/>
          <a:chExt cx="7095537" cy="2480191"/>
        </a:xfrm>
      </xdr:grpSpPr>
      <xdr:pic>
        <xdr:nvPicPr>
          <xdr:cNvPr id="24" name="Picture 23">
            <a:extLst>
              <a:ext uri="{FF2B5EF4-FFF2-40B4-BE49-F238E27FC236}">
                <a16:creationId xmlns:a16="http://schemas.microsoft.com/office/drawing/2014/main" id="{C1C5A525-C3F4-B92E-4B9D-888A770DE153}"/>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358006" y="9525"/>
            <a:ext cx="3693105" cy="2470676"/>
          </a:xfrm>
          <a:prstGeom prst="rect">
            <a:avLst/>
          </a:prstGeom>
        </xdr:spPr>
      </xdr:pic>
      <xdr:pic>
        <xdr:nvPicPr>
          <xdr:cNvPr id="25" name="Picture 24">
            <a:extLst>
              <a:ext uri="{FF2B5EF4-FFF2-40B4-BE49-F238E27FC236}">
                <a16:creationId xmlns:a16="http://schemas.microsoft.com/office/drawing/2014/main" id="{AE9DBEE2-E058-4AD0-9783-540F633C5271}"/>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4426" y="10"/>
            <a:ext cx="2352978" cy="911634"/>
          </a:xfrm>
          <a:prstGeom prst="rect">
            <a:avLst/>
          </a:prstGeom>
        </xdr:spPr>
      </xdr:pic>
    </xdr:grpSp>
    <xdr:clientData/>
  </xdr:twoCellAnchor>
  <xdr:twoCellAnchor>
    <xdr:from>
      <xdr:col>3</xdr:col>
      <xdr:colOff>3161</xdr:colOff>
      <xdr:row>66</xdr:row>
      <xdr:rowOff>139700</xdr:rowOff>
    </xdr:from>
    <xdr:to>
      <xdr:col>3</xdr:col>
      <xdr:colOff>561963</xdr:colOff>
      <xdr:row>68</xdr:row>
      <xdr:rowOff>44450</xdr:rowOff>
    </xdr:to>
    <xdr:grpSp>
      <xdr:nvGrpSpPr>
        <xdr:cNvPr id="27" name="Group 26">
          <a:extLst>
            <a:ext uri="{FF2B5EF4-FFF2-40B4-BE49-F238E27FC236}">
              <a16:creationId xmlns:a16="http://schemas.microsoft.com/office/drawing/2014/main" id="{0C680F93-1F0D-49BC-AFE5-A2556C6D56FD}"/>
            </a:ext>
          </a:extLst>
        </xdr:cNvPr>
        <xdr:cNvGrpSpPr/>
      </xdr:nvGrpSpPr>
      <xdr:grpSpPr>
        <a:xfrm>
          <a:off x="1831961" y="12944475"/>
          <a:ext cx="561977" cy="266700"/>
          <a:chOff x="3566048" y="1333270"/>
          <a:chExt cx="246394" cy="263525"/>
        </a:xfrm>
      </xdr:grpSpPr>
      <xdr:sp macro="" textlink="">
        <xdr:nvSpPr>
          <xdr:cNvPr id="28" name="Flowchart: Connector 27">
            <a:extLst>
              <a:ext uri="{FF2B5EF4-FFF2-40B4-BE49-F238E27FC236}">
                <a16:creationId xmlns:a16="http://schemas.microsoft.com/office/drawing/2014/main" id="{53323F1D-0F12-1E0A-0D67-32190FEC9CD3}"/>
              </a:ext>
            </a:extLst>
          </xdr:cNvPr>
          <xdr:cNvSpPr/>
        </xdr:nvSpPr>
        <xdr:spPr>
          <a:xfrm>
            <a:off x="3749675" y="1397000"/>
            <a:ext cx="62767" cy="145400"/>
          </a:xfrm>
          <a:prstGeom prst="flowChartConnector">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TextBox 28">
            <a:extLst>
              <a:ext uri="{FF2B5EF4-FFF2-40B4-BE49-F238E27FC236}">
                <a16:creationId xmlns:a16="http://schemas.microsoft.com/office/drawing/2014/main" id="{B913B918-7B55-F9FA-EFD9-0E8D19166A20}"/>
              </a:ext>
            </a:extLst>
          </xdr:cNvPr>
          <xdr:cNvSpPr txBox="1"/>
        </xdr:nvSpPr>
        <xdr:spPr>
          <a:xfrm>
            <a:off x="3566048" y="1333270"/>
            <a:ext cx="171450" cy="26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1-6</a:t>
            </a:r>
          </a:p>
        </xdr:txBody>
      </xdr:sp>
    </xdr:grpSp>
    <xdr:clientData/>
  </xdr:twoCellAnchor>
  <xdr:twoCellAnchor>
    <xdr:from>
      <xdr:col>0</xdr:col>
      <xdr:colOff>495300</xdr:colOff>
      <xdr:row>70</xdr:row>
      <xdr:rowOff>38100</xdr:rowOff>
    </xdr:from>
    <xdr:to>
      <xdr:col>5</xdr:col>
      <xdr:colOff>44450</xdr:colOff>
      <xdr:row>73</xdr:row>
      <xdr:rowOff>177800</xdr:rowOff>
    </xdr:to>
    <xdr:sp macro="" textlink="">
      <xdr:nvSpPr>
        <xdr:cNvPr id="2" name="Rectangle: Beveled 1">
          <a:hlinkClick xmlns:r="http://schemas.openxmlformats.org/officeDocument/2006/relationships" r:id="rId15"/>
          <a:extLst>
            <a:ext uri="{FF2B5EF4-FFF2-40B4-BE49-F238E27FC236}">
              <a16:creationId xmlns:a16="http://schemas.microsoft.com/office/drawing/2014/main" id="{4EABF7D5-2072-2447-0FF6-E1BED38797B7}"/>
            </a:ext>
          </a:extLst>
        </xdr:cNvPr>
        <xdr:cNvSpPr/>
      </xdr:nvSpPr>
      <xdr:spPr>
        <a:xfrm>
          <a:off x="495300" y="13144500"/>
          <a:ext cx="2597150" cy="682625"/>
        </a:xfrm>
        <a:prstGeom prst="bevel">
          <a:avLst/>
        </a:prstGeom>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Apasă aici și trimite-ne calculul tău pentru o ofertă personalizată.</a:t>
          </a:r>
        </a:p>
      </xdr:txBody>
    </xdr:sp>
    <xdr:clientData/>
  </xdr:twoCellAnchor>
  <xdr:twoCellAnchor editAs="oneCell">
    <xdr:from>
      <xdr:col>1</xdr:col>
      <xdr:colOff>34925</xdr:colOff>
      <xdr:row>63</xdr:row>
      <xdr:rowOff>44453</xdr:rowOff>
    </xdr:from>
    <xdr:to>
      <xdr:col>1</xdr:col>
      <xdr:colOff>495300</xdr:colOff>
      <xdr:row>65</xdr:row>
      <xdr:rowOff>144589</xdr:rowOff>
    </xdr:to>
    <xdr:pic>
      <xdr:nvPicPr>
        <xdr:cNvPr id="14" name="Graphic 13" descr="Badge 7 outline">
          <a:extLst>
            <a:ext uri="{FF2B5EF4-FFF2-40B4-BE49-F238E27FC236}">
              <a16:creationId xmlns:a16="http://schemas.microsoft.com/office/drawing/2014/main" id="{6DD732DF-7119-6E87-3E71-CA292A2ACBD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 uri="{96DAC541-7B7A-43D3-8B79-37D633B846F1}">
              <asvg:svgBlip xmlns:asvg="http://schemas.microsoft.com/office/drawing/2016/SVG/main" r:embed="rId17"/>
            </a:ext>
          </a:extLst>
        </a:blip>
        <a:stretch>
          <a:fillRect/>
        </a:stretch>
      </xdr:blipFill>
      <xdr:spPr>
        <a:xfrm>
          <a:off x="644525" y="11693528"/>
          <a:ext cx="460375" cy="462086"/>
        </a:xfrm>
        <a:prstGeom prst="rect">
          <a:avLst/>
        </a:prstGeom>
      </xdr:spPr>
    </xdr:pic>
    <xdr:clientData/>
  </xdr:twoCellAnchor>
  <xdr:twoCellAnchor>
    <xdr:from>
      <xdr:col>7</xdr:col>
      <xdr:colOff>609599</xdr:colOff>
      <xdr:row>70</xdr:row>
      <xdr:rowOff>57150</xdr:rowOff>
    </xdr:from>
    <xdr:to>
      <xdr:col>12</xdr:col>
      <xdr:colOff>615950</xdr:colOff>
      <xdr:row>74</xdr:row>
      <xdr:rowOff>15875</xdr:rowOff>
    </xdr:to>
    <xdr:sp macro="" textlink="">
      <xdr:nvSpPr>
        <xdr:cNvPr id="15" name="Rectangle: Beveled 14">
          <a:hlinkClick xmlns:r="http://schemas.openxmlformats.org/officeDocument/2006/relationships" r:id="rId18"/>
          <a:extLst>
            <a:ext uri="{FF2B5EF4-FFF2-40B4-BE49-F238E27FC236}">
              <a16:creationId xmlns:a16="http://schemas.microsoft.com/office/drawing/2014/main" id="{769D466B-AAE1-41FD-AF23-9F2165D063CA}"/>
            </a:ext>
          </a:extLst>
        </xdr:cNvPr>
        <xdr:cNvSpPr/>
      </xdr:nvSpPr>
      <xdr:spPr>
        <a:xfrm>
          <a:off x="4876799" y="13163550"/>
          <a:ext cx="3054351" cy="682625"/>
        </a:xfrm>
        <a:prstGeom prst="bevel">
          <a:avLst/>
        </a:prstGeom>
        <a:gradFill flip="none" rotWithShape="1">
          <a:gsLst>
            <a:gs pos="0">
              <a:schemeClr val="accent4">
                <a:lumMod val="89000"/>
              </a:schemeClr>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Caută un distribuitor și trimite-i calculul tău pentru o ofertă personalizată</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285750</xdr:colOff>
      <xdr:row>6</xdr:row>
      <xdr:rowOff>19050</xdr:rowOff>
    </xdr:from>
    <xdr:to>
      <xdr:col>11</xdr:col>
      <xdr:colOff>292100</xdr:colOff>
      <xdr:row>10</xdr:row>
      <xdr:rowOff>420853</xdr:rowOff>
    </xdr:to>
    <xdr:pic>
      <xdr:nvPicPr>
        <xdr:cNvPr id="3" name="Picture 2">
          <a:extLst>
            <a:ext uri="{FF2B5EF4-FFF2-40B4-BE49-F238E27FC236}">
              <a16:creationId xmlns:a16="http://schemas.microsoft.com/office/drawing/2014/main" id="{816362A8-609D-4D33-8B44-8CF00B3A0C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77475" y="1466850"/>
          <a:ext cx="2501900" cy="944729"/>
        </a:xfrm>
        <a:prstGeom prst="rect">
          <a:avLst/>
        </a:prstGeom>
      </xdr:spPr>
    </xdr:pic>
    <xdr:clientData/>
  </xdr:twoCellAnchor>
  <xdr:twoCellAnchor>
    <xdr:from>
      <xdr:col>3</xdr:col>
      <xdr:colOff>1339850</xdr:colOff>
      <xdr:row>5</xdr:row>
      <xdr:rowOff>120650</xdr:rowOff>
    </xdr:from>
    <xdr:to>
      <xdr:col>3</xdr:col>
      <xdr:colOff>1663700</xdr:colOff>
      <xdr:row>7</xdr:row>
      <xdr:rowOff>82550</xdr:rowOff>
    </xdr:to>
    <xdr:grpSp>
      <xdr:nvGrpSpPr>
        <xdr:cNvPr id="22" name="Group 21">
          <a:extLst>
            <a:ext uri="{FF2B5EF4-FFF2-40B4-BE49-F238E27FC236}">
              <a16:creationId xmlns:a16="http://schemas.microsoft.com/office/drawing/2014/main" id="{7C42AF23-25CA-7368-C765-292E930B5D3F}"/>
            </a:ext>
          </a:extLst>
        </xdr:cNvPr>
        <xdr:cNvGrpSpPr/>
      </xdr:nvGrpSpPr>
      <xdr:grpSpPr>
        <a:xfrm>
          <a:off x="3561790" y="1479737"/>
          <a:ext cx="323850" cy="264459"/>
          <a:chOff x="3559175" y="1330325"/>
          <a:chExt cx="323850" cy="266700"/>
        </a:xfrm>
      </xdr:grpSpPr>
      <xdr:sp macro="" textlink="">
        <xdr:nvSpPr>
          <xdr:cNvPr id="8" name="Flowchart: Connector 7">
            <a:extLst>
              <a:ext uri="{FF2B5EF4-FFF2-40B4-BE49-F238E27FC236}">
                <a16:creationId xmlns:a16="http://schemas.microsoft.com/office/drawing/2014/main" id="{8CB29E28-145E-91C1-FD16-1A826A82CE1F}"/>
              </a:ext>
            </a:extLst>
          </xdr:cNvPr>
          <xdr:cNvSpPr/>
        </xdr:nvSpPr>
        <xdr:spPr>
          <a:xfrm>
            <a:off x="3749675" y="1397000"/>
            <a:ext cx="133350" cy="146050"/>
          </a:xfrm>
          <a:prstGeom prst="flowChartConnector">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5" name="TextBox 14">
            <a:extLst>
              <a:ext uri="{FF2B5EF4-FFF2-40B4-BE49-F238E27FC236}">
                <a16:creationId xmlns:a16="http://schemas.microsoft.com/office/drawing/2014/main" id="{CC4668C1-B8C4-401E-4601-24328AFB61A5}"/>
              </a:ext>
            </a:extLst>
          </xdr:cNvPr>
          <xdr:cNvSpPr txBox="1"/>
        </xdr:nvSpPr>
        <xdr:spPr>
          <a:xfrm>
            <a:off x="3559175" y="1330325"/>
            <a:ext cx="17145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1</a:t>
            </a:r>
          </a:p>
        </xdr:txBody>
      </xdr:sp>
    </xdr:grpSp>
    <xdr:clientData fPrintsWithSheet="0"/>
  </xdr:twoCellAnchor>
  <xdr:twoCellAnchor>
    <xdr:from>
      <xdr:col>3</xdr:col>
      <xdr:colOff>1263650</xdr:colOff>
      <xdr:row>8</xdr:row>
      <xdr:rowOff>95250</xdr:rowOff>
    </xdr:from>
    <xdr:to>
      <xdr:col>3</xdr:col>
      <xdr:colOff>1581150</xdr:colOff>
      <xdr:row>9</xdr:row>
      <xdr:rowOff>120650</xdr:rowOff>
    </xdr:to>
    <xdr:grpSp>
      <xdr:nvGrpSpPr>
        <xdr:cNvPr id="23" name="Group 22">
          <a:extLst>
            <a:ext uri="{FF2B5EF4-FFF2-40B4-BE49-F238E27FC236}">
              <a16:creationId xmlns:a16="http://schemas.microsoft.com/office/drawing/2014/main" id="{BFC3E5A3-5BF9-CE1B-5449-3A396D87727B}"/>
            </a:ext>
          </a:extLst>
        </xdr:cNvPr>
        <xdr:cNvGrpSpPr/>
      </xdr:nvGrpSpPr>
      <xdr:grpSpPr>
        <a:xfrm>
          <a:off x="3485590" y="1899397"/>
          <a:ext cx="314325" cy="235324"/>
          <a:chOff x="3482975" y="1828800"/>
          <a:chExt cx="317500" cy="263525"/>
        </a:xfrm>
      </xdr:grpSpPr>
      <xdr:sp macro="" textlink="">
        <xdr:nvSpPr>
          <xdr:cNvPr id="9" name="Flowchart: Connector 8">
            <a:extLst>
              <a:ext uri="{FF2B5EF4-FFF2-40B4-BE49-F238E27FC236}">
                <a16:creationId xmlns:a16="http://schemas.microsoft.com/office/drawing/2014/main" id="{C390AC09-3470-42EA-9BDD-5D42AFEC8985}"/>
              </a:ext>
            </a:extLst>
          </xdr:cNvPr>
          <xdr:cNvSpPr/>
        </xdr:nvSpPr>
        <xdr:spPr>
          <a:xfrm>
            <a:off x="3667125" y="1885950"/>
            <a:ext cx="133350" cy="142875"/>
          </a:xfrm>
          <a:prstGeom prst="flowChartConnector">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6" name="TextBox 15">
            <a:extLst>
              <a:ext uri="{FF2B5EF4-FFF2-40B4-BE49-F238E27FC236}">
                <a16:creationId xmlns:a16="http://schemas.microsoft.com/office/drawing/2014/main" id="{4D11A4BA-3781-4D4B-97A7-9BD8DA93C24B}"/>
              </a:ext>
            </a:extLst>
          </xdr:cNvPr>
          <xdr:cNvSpPr txBox="1"/>
        </xdr:nvSpPr>
        <xdr:spPr>
          <a:xfrm>
            <a:off x="3482975" y="1828800"/>
            <a:ext cx="171450" cy="26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2</a:t>
            </a:r>
          </a:p>
        </xdr:txBody>
      </xdr:sp>
    </xdr:grpSp>
    <xdr:clientData fPrintsWithSheet="0"/>
  </xdr:twoCellAnchor>
  <xdr:twoCellAnchor>
    <xdr:from>
      <xdr:col>3</xdr:col>
      <xdr:colOff>215900</xdr:colOff>
      <xdr:row>9</xdr:row>
      <xdr:rowOff>187325</xdr:rowOff>
    </xdr:from>
    <xdr:to>
      <xdr:col>3</xdr:col>
      <xdr:colOff>523875</xdr:colOff>
      <xdr:row>10</xdr:row>
      <xdr:rowOff>266700</xdr:rowOff>
    </xdr:to>
    <xdr:grpSp>
      <xdr:nvGrpSpPr>
        <xdr:cNvPr id="24" name="Group 23">
          <a:extLst>
            <a:ext uri="{FF2B5EF4-FFF2-40B4-BE49-F238E27FC236}">
              <a16:creationId xmlns:a16="http://schemas.microsoft.com/office/drawing/2014/main" id="{210915D6-9C71-7628-75B4-210F1EF096F8}"/>
            </a:ext>
          </a:extLst>
        </xdr:cNvPr>
        <xdr:cNvGrpSpPr/>
      </xdr:nvGrpSpPr>
      <xdr:grpSpPr>
        <a:xfrm>
          <a:off x="2437840" y="2131546"/>
          <a:ext cx="301625" cy="275478"/>
          <a:chOff x="2435225" y="2159000"/>
          <a:chExt cx="307975" cy="279400"/>
        </a:xfrm>
      </xdr:grpSpPr>
      <xdr:sp macro="" textlink="">
        <xdr:nvSpPr>
          <xdr:cNvPr id="10" name="Flowchart: Connector 9">
            <a:extLst>
              <a:ext uri="{FF2B5EF4-FFF2-40B4-BE49-F238E27FC236}">
                <a16:creationId xmlns:a16="http://schemas.microsoft.com/office/drawing/2014/main" id="{7C8DC7B0-1D6A-42E5-B414-2BD96C9DD50E}"/>
              </a:ext>
            </a:extLst>
          </xdr:cNvPr>
          <xdr:cNvSpPr/>
        </xdr:nvSpPr>
        <xdr:spPr>
          <a:xfrm>
            <a:off x="2609850" y="2209800"/>
            <a:ext cx="133350" cy="142875"/>
          </a:xfrm>
          <a:prstGeom prst="flowChartConnector">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 name="TextBox 16">
            <a:extLst>
              <a:ext uri="{FF2B5EF4-FFF2-40B4-BE49-F238E27FC236}">
                <a16:creationId xmlns:a16="http://schemas.microsoft.com/office/drawing/2014/main" id="{DCDB0B58-CA88-4EEF-A662-B6026BB250D7}"/>
              </a:ext>
            </a:extLst>
          </xdr:cNvPr>
          <xdr:cNvSpPr txBox="1"/>
        </xdr:nvSpPr>
        <xdr:spPr>
          <a:xfrm>
            <a:off x="2435225" y="2159000"/>
            <a:ext cx="171450"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3</a:t>
            </a:r>
          </a:p>
        </xdr:txBody>
      </xdr:sp>
    </xdr:grpSp>
    <xdr:clientData fPrintsWithSheet="0"/>
  </xdr:twoCellAnchor>
  <xdr:twoCellAnchor>
    <xdr:from>
      <xdr:col>1</xdr:col>
      <xdr:colOff>114300</xdr:colOff>
      <xdr:row>14</xdr:row>
      <xdr:rowOff>190500</xdr:rowOff>
    </xdr:from>
    <xdr:to>
      <xdr:col>1</xdr:col>
      <xdr:colOff>438150</xdr:colOff>
      <xdr:row>14</xdr:row>
      <xdr:rowOff>466725</xdr:rowOff>
    </xdr:to>
    <xdr:grpSp>
      <xdr:nvGrpSpPr>
        <xdr:cNvPr id="25" name="Group 24">
          <a:extLst>
            <a:ext uri="{FF2B5EF4-FFF2-40B4-BE49-F238E27FC236}">
              <a16:creationId xmlns:a16="http://schemas.microsoft.com/office/drawing/2014/main" id="{3BF0D7F3-6B92-7FFD-4A57-26372D2B69CE}"/>
            </a:ext>
          </a:extLst>
        </xdr:cNvPr>
        <xdr:cNvGrpSpPr/>
      </xdr:nvGrpSpPr>
      <xdr:grpSpPr>
        <a:xfrm>
          <a:off x="1481418" y="4045324"/>
          <a:ext cx="323850" cy="273050"/>
          <a:chOff x="1476375" y="4067175"/>
          <a:chExt cx="323850" cy="276225"/>
        </a:xfrm>
      </xdr:grpSpPr>
      <xdr:sp macro="" textlink="">
        <xdr:nvSpPr>
          <xdr:cNvPr id="11" name="Flowchart: Connector 10">
            <a:extLst>
              <a:ext uri="{FF2B5EF4-FFF2-40B4-BE49-F238E27FC236}">
                <a16:creationId xmlns:a16="http://schemas.microsoft.com/office/drawing/2014/main" id="{705493F9-A64B-467D-A8D6-BACE3C816B17}"/>
              </a:ext>
            </a:extLst>
          </xdr:cNvPr>
          <xdr:cNvSpPr/>
        </xdr:nvSpPr>
        <xdr:spPr>
          <a:xfrm>
            <a:off x="1666875" y="4130675"/>
            <a:ext cx="133350" cy="142875"/>
          </a:xfrm>
          <a:prstGeom prst="flowChartConnector">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8" name="TextBox 17">
            <a:extLst>
              <a:ext uri="{FF2B5EF4-FFF2-40B4-BE49-F238E27FC236}">
                <a16:creationId xmlns:a16="http://schemas.microsoft.com/office/drawing/2014/main" id="{6EDCB454-AD5F-4811-A0B1-DFBD65CAFE64}"/>
              </a:ext>
            </a:extLst>
          </xdr:cNvPr>
          <xdr:cNvSpPr txBox="1"/>
        </xdr:nvSpPr>
        <xdr:spPr>
          <a:xfrm>
            <a:off x="1476375" y="4067175"/>
            <a:ext cx="17145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4</a:t>
            </a:r>
          </a:p>
        </xdr:txBody>
      </xdr:sp>
    </xdr:grpSp>
    <xdr:clientData fPrintsWithSheet="0"/>
  </xdr:twoCellAnchor>
  <xdr:twoCellAnchor>
    <xdr:from>
      <xdr:col>1</xdr:col>
      <xdr:colOff>101600</xdr:colOff>
      <xdr:row>17</xdr:row>
      <xdr:rowOff>95250</xdr:rowOff>
    </xdr:from>
    <xdr:to>
      <xdr:col>1</xdr:col>
      <xdr:colOff>406400</xdr:colOff>
      <xdr:row>17</xdr:row>
      <xdr:rowOff>371475</xdr:rowOff>
    </xdr:to>
    <xdr:grpSp>
      <xdr:nvGrpSpPr>
        <xdr:cNvPr id="26" name="Group 25">
          <a:extLst>
            <a:ext uri="{FF2B5EF4-FFF2-40B4-BE49-F238E27FC236}">
              <a16:creationId xmlns:a16="http://schemas.microsoft.com/office/drawing/2014/main" id="{0AAA0108-FFA7-650F-7B91-E4821B29822D}"/>
            </a:ext>
          </a:extLst>
        </xdr:cNvPr>
        <xdr:cNvGrpSpPr/>
      </xdr:nvGrpSpPr>
      <xdr:grpSpPr>
        <a:xfrm>
          <a:off x="1471893" y="5530103"/>
          <a:ext cx="304800" cy="273050"/>
          <a:chOff x="1463675" y="5543550"/>
          <a:chExt cx="304800" cy="276225"/>
        </a:xfrm>
      </xdr:grpSpPr>
      <xdr:sp macro="" textlink="">
        <xdr:nvSpPr>
          <xdr:cNvPr id="12" name="Flowchart: Connector 11">
            <a:extLst>
              <a:ext uri="{FF2B5EF4-FFF2-40B4-BE49-F238E27FC236}">
                <a16:creationId xmlns:a16="http://schemas.microsoft.com/office/drawing/2014/main" id="{BB73D371-1A06-4012-BF96-00397EBB23AA}"/>
              </a:ext>
            </a:extLst>
          </xdr:cNvPr>
          <xdr:cNvSpPr/>
        </xdr:nvSpPr>
        <xdr:spPr>
          <a:xfrm>
            <a:off x="1635125" y="5607050"/>
            <a:ext cx="133350" cy="142875"/>
          </a:xfrm>
          <a:prstGeom prst="flowChartConnector">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9" name="TextBox 18">
            <a:extLst>
              <a:ext uri="{FF2B5EF4-FFF2-40B4-BE49-F238E27FC236}">
                <a16:creationId xmlns:a16="http://schemas.microsoft.com/office/drawing/2014/main" id="{91BF6AC5-8411-43D4-B3CC-4056D9D48DA7}"/>
              </a:ext>
            </a:extLst>
          </xdr:cNvPr>
          <xdr:cNvSpPr txBox="1"/>
        </xdr:nvSpPr>
        <xdr:spPr>
          <a:xfrm>
            <a:off x="1463675" y="5543550"/>
            <a:ext cx="17145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5</a:t>
            </a:r>
          </a:p>
        </xdr:txBody>
      </xdr:sp>
    </xdr:grpSp>
    <xdr:clientData fPrintsWithSheet="0"/>
  </xdr:twoCellAnchor>
  <xdr:twoCellAnchor>
    <xdr:from>
      <xdr:col>1</xdr:col>
      <xdr:colOff>114300</xdr:colOff>
      <xdr:row>19</xdr:row>
      <xdr:rowOff>85725</xdr:rowOff>
    </xdr:from>
    <xdr:to>
      <xdr:col>1</xdr:col>
      <xdr:colOff>419100</xdr:colOff>
      <xdr:row>19</xdr:row>
      <xdr:rowOff>361950</xdr:rowOff>
    </xdr:to>
    <xdr:grpSp>
      <xdr:nvGrpSpPr>
        <xdr:cNvPr id="27" name="Group 26">
          <a:extLst>
            <a:ext uri="{FF2B5EF4-FFF2-40B4-BE49-F238E27FC236}">
              <a16:creationId xmlns:a16="http://schemas.microsoft.com/office/drawing/2014/main" id="{24AAAB63-A87F-C377-0174-2E760A2DFC01}"/>
            </a:ext>
          </a:extLst>
        </xdr:cNvPr>
        <xdr:cNvGrpSpPr/>
      </xdr:nvGrpSpPr>
      <xdr:grpSpPr>
        <a:xfrm>
          <a:off x="1481418" y="6436285"/>
          <a:ext cx="304800" cy="279400"/>
          <a:chOff x="1476375" y="6448425"/>
          <a:chExt cx="304800" cy="276225"/>
        </a:xfrm>
      </xdr:grpSpPr>
      <xdr:sp macro="" textlink="">
        <xdr:nvSpPr>
          <xdr:cNvPr id="13" name="Flowchart: Connector 12">
            <a:extLst>
              <a:ext uri="{FF2B5EF4-FFF2-40B4-BE49-F238E27FC236}">
                <a16:creationId xmlns:a16="http://schemas.microsoft.com/office/drawing/2014/main" id="{5C20834F-8EAC-408E-B0F4-6641AD6F3D71}"/>
              </a:ext>
            </a:extLst>
          </xdr:cNvPr>
          <xdr:cNvSpPr/>
        </xdr:nvSpPr>
        <xdr:spPr>
          <a:xfrm>
            <a:off x="1647825" y="6515100"/>
            <a:ext cx="133350" cy="142875"/>
          </a:xfrm>
          <a:prstGeom prst="flowChartConnector">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0" name="TextBox 19">
            <a:extLst>
              <a:ext uri="{FF2B5EF4-FFF2-40B4-BE49-F238E27FC236}">
                <a16:creationId xmlns:a16="http://schemas.microsoft.com/office/drawing/2014/main" id="{554EC0DE-A304-45FA-BA16-10F53C518CAE}"/>
              </a:ext>
            </a:extLst>
          </xdr:cNvPr>
          <xdr:cNvSpPr txBox="1"/>
        </xdr:nvSpPr>
        <xdr:spPr>
          <a:xfrm>
            <a:off x="1476375" y="6448425"/>
            <a:ext cx="17145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6</a:t>
            </a:r>
          </a:p>
        </xdr:txBody>
      </xdr:sp>
    </xdr:grpSp>
    <xdr:clientData fPrintsWithSheet="0"/>
  </xdr:twoCellAnchor>
  <xdr:twoCellAnchor>
    <xdr:from>
      <xdr:col>1</xdr:col>
      <xdr:colOff>53975</xdr:colOff>
      <xdr:row>0</xdr:row>
      <xdr:rowOff>133350</xdr:rowOff>
    </xdr:from>
    <xdr:to>
      <xdr:col>1</xdr:col>
      <xdr:colOff>381000</xdr:colOff>
      <xdr:row>2</xdr:row>
      <xdr:rowOff>38100</xdr:rowOff>
    </xdr:to>
    <xdr:grpSp>
      <xdr:nvGrpSpPr>
        <xdr:cNvPr id="28" name="Group 27">
          <a:extLst>
            <a:ext uri="{FF2B5EF4-FFF2-40B4-BE49-F238E27FC236}">
              <a16:creationId xmlns:a16="http://schemas.microsoft.com/office/drawing/2014/main" id="{5E5257DE-DE39-F58C-181A-7578F2DEE502}"/>
            </a:ext>
          </a:extLst>
        </xdr:cNvPr>
        <xdr:cNvGrpSpPr/>
      </xdr:nvGrpSpPr>
      <xdr:grpSpPr>
        <a:xfrm>
          <a:off x="1421093" y="133350"/>
          <a:ext cx="327025" cy="274544"/>
          <a:chOff x="1416050" y="133350"/>
          <a:chExt cx="327025" cy="276225"/>
        </a:xfrm>
      </xdr:grpSpPr>
      <xdr:sp macro="" textlink="">
        <xdr:nvSpPr>
          <xdr:cNvPr id="14" name="Flowchart: Connector 13">
            <a:extLst>
              <a:ext uri="{FF2B5EF4-FFF2-40B4-BE49-F238E27FC236}">
                <a16:creationId xmlns:a16="http://schemas.microsoft.com/office/drawing/2014/main" id="{69AAC487-4FAE-4BB3-B239-6A236C229DF8}"/>
              </a:ext>
            </a:extLst>
          </xdr:cNvPr>
          <xdr:cNvSpPr/>
        </xdr:nvSpPr>
        <xdr:spPr>
          <a:xfrm>
            <a:off x="1416050" y="187325"/>
            <a:ext cx="133350" cy="146050"/>
          </a:xfrm>
          <a:prstGeom prst="flowChartConnector">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1" name="TextBox 20">
            <a:extLst>
              <a:ext uri="{FF2B5EF4-FFF2-40B4-BE49-F238E27FC236}">
                <a16:creationId xmlns:a16="http://schemas.microsoft.com/office/drawing/2014/main" id="{DFEB8700-CF3D-4AB6-9246-3CD17CE2E1E3}"/>
              </a:ext>
            </a:extLst>
          </xdr:cNvPr>
          <xdr:cNvSpPr txBox="1"/>
        </xdr:nvSpPr>
        <xdr:spPr>
          <a:xfrm>
            <a:off x="1568450" y="133350"/>
            <a:ext cx="17462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5</a:t>
            </a:r>
          </a:p>
        </xdr:txBody>
      </xdr:sp>
    </xdr:grpSp>
    <xdr:clientData fPrintsWithSheet="0"/>
  </xdr:twoCellAnchor>
  <xdr:twoCellAnchor>
    <xdr:from>
      <xdr:col>2</xdr:col>
      <xdr:colOff>193676</xdr:colOff>
      <xdr:row>30</xdr:row>
      <xdr:rowOff>142501</xdr:rowOff>
    </xdr:from>
    <xdr:to>
      <xdr:col>3</xdr:col>
      <xdr:colOff>2443443</xdr:colOff>
      <xdr:row>34</xdr:row>
      <xdr:rowOff>111124</xdr:rowOff>
    </xdr:to>
    <xdr:sp macro="" textlink="">
      <xdr:nvSpPr>
        <xdr:cNvPr id="2" name="Rectangle: Beveled 1">
          <a:hlinkClick xmlns:r="http://schemas.openxmlformats.org/officeDocument/2006/relationships" r:id="rId2"/>
          <a:extLst>
            <a:ext uri="{FF2B5EF4-FFF2-40B4-BE49-F238E27FC236}">
              <a16:creationId xmlns:a16="http://schemas.microsoft.com/office/drawing/2014/main" id="{59102C7D-B43F-47FA-BF49-FF8C288FA36B}"/>
            </a:ext>
          </a:extLst>
        </xdr:cNvPr>
        <xdr:cNvSpPr/>
      </xdr:nvSpPr>
      <xdr:spPr>
        <a:xfrm>
          <a:off x="2065058" y="8894295"/>
          <a:ext cx="2597150" cy="685800"/>
        </a:xfrm>
        <a:prstGeom prst="bevel">
          <a:avLst/>
        </a:prstGeom>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0">
              <a:solidFill>
                <a:schemeClr val="lt1"/>
              </a:solidFill>
              <a:effectLst/>
              <a:latin typeface="+mn-lt"/>
              <a:ea typeface="+mn-ea"/>
              <a:cs typeface="+mn-cs"/>
            </a:rPr>
            <a:t>Apasă aici și trimite-ne calculul tău pentru o ofertă personalizată.</a:t>
          </a:r>
          <a:endParaRPr lang="en-US" sz="1200" b="1"/>
        </a:p>
      </xdr:txBody>
    </xdr:sp>
    <xdr:clientData fPrintsWithSheet="0"/>
  </xdr:twoCellAnchor>
  <xdr:twoCellAnchor>
    <xdr:from>
      <xdr:col>4</xdr:col>
      <xdr:colOff>862853</xdr:colOff>
      <xdr:row>30</xdr:row>
      <xdr:rowOff>176120</xdr:rowOff>
    </xdr:from>
    <xdr:to>
      <xdr:col>6</xdr:col>
      <xdr:colOff>958851</xdr:colOff>
      <xdr:row>34</xdr:row>
      <xdr:rowOff>147918</xdr:rowOff>
    </xdr:to>
    <xdr:sp macro="" textlink="">
      <xdr:nvSpPr>
        <xdr:cNvPr id="4" name="Rectangle: Beveled 3">
          <a:hlinkClick xmlns:r="http://schemas.openxmlformats.org/officeDocument/2006/relationships" r:id="rId3"/>
          <a:extLst>
            <a:ext uri="{FF2B5EF4-FFF2-40B4-BE49-F238E27FC236}">
              <a16:creationId xmlns:a16="http://schemas.microsoft.com/office/drawing/2014/main" id="{A32C4F7F-85FE-4B73-B98F-89C7A6CCE1FB}"/>
            </a:ext>
          </a:extLst>
        </xdr:cNvPr>
        <xdr:cNvSpPr/>
      </xdr:nvSpPr>
      <xdr:spPr>
        <a:xfrm>
          <a:off x="5927912" y="8927914"/>
          <a:ext cx="3054351" cy="688975"/>
        </a:xfrm>
        <a:prstGeom prst="bevel">
          <a:avLst/>
        </a:prstGeom>
        <a:gradFill flip="none" rotWithShape="1">
          <a:gsLst>
            <a:gs pos="0">
              <a:schemeClr val="accent4">
                <a:lumMod val="89000"/>
              </a:schemeClr>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Caută un distribuitor și trimite-i calculul tău pentru o ofertă personalizată</a:t>
          </a:r>
        </a:p>
      </xdr:txBody>
    </xdr:sp>
    <xdr:clientData fPrintsWithSheet="0"/>
  </xdr:twoCellAnchor>
  <xdr:twoCellAnchor>
    <xdr:from>
      <xdr:col>8</xdr:col>
      <xdr:colOff>224118</xdr:colOff>
      <xdr:row>30</xdr:row>
      <xdr:rowOff>134471</xdr:rowOff>
    </xdr:from>
    <xdr:to>
      <xdr:col>11</xdr:col>
      <xdr:colOff>779557</xdr:colOff>
      <xdr:row>34</xdr:row>
      <xdr:rowOff>96744</xdr:rowOff>
    </xdr:to>
    <xdr:sp macro="" textlink="">
      <xdr:nvSpPr>
        <xdr:cNvPr id="5" name="Rectangle: Beveled 4">
          <a:hlinkClick xmlns:r="http://schemas.openxmlformats.org/officeDocument/2006/relationships" r:id="rId4"/>
          <a:extLst>
            <a:ext uri="{FF2B5EF4-FFF2-40B4-BE49-F238E27FC236}">
              <a16:creationId xmlns:a16="http://schemas.microsoft.com/office/drawing/2014/main" id="{E01A0716-A5A7-4B5F-872B-4588A71676F4}"/>
            </a:ext>
          </a:extLst>
        </xdr:cNvPr>
        <xdr:cNvSpPr/>
      </xdr:nvSpPr>
      <xdr:spPr>
        <a:xfrm>
          <a:off x="10219765" y="8886265"/>
          <a:ext cx="3054351" cy="679450"/>
        </a:xfrm>
        <a:prstGeom prst="bevel">
          <a:avLst/>
        </a:prstGeom>
        <a:gradFill flip="none" rotWithShape="1">
          <a:gsLst>
            <a:gs pos="0">
              <a:schemeClr val="accent1">
                <a:lumMod val="89000"/>
              </a:schemeClr>
            </a:gs>
            <a:gs pos="23000">
              <a:schemeClr val="accent1">
                <a:lumMod val="89000"/>
              </a:schemeClr>
            </a:gs>
            <a:gs pos="69000">
              <a:schemeClr val="accent1">
                <a:lumMod val="75000"/>
              </a:schemeClr>
            </a:gs>
            <a:gs pos="97000">
              <a:schemeClr val="accent1">
                <a:lumMod val="70000"/>
              </a:schemeClr>
            </a:gs>
          </a:gsLst>
          <a:path path="circle">
            <a:fillToRect l="50000" t="50000" r="50000" b="50000"/>
          </a:path>
          <a:tileRect/>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Acceseaza platforma FATADE COLORATE pentru ati personaliza  proiectul</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93751</xdr:colOff>
      <xdr:row>1</xdr:row>
      <xdr:rowOff>0</xdr:rowOff>
    </xdr:from>
    <xdr:to>
      <xdr:col>1</xdr:col>
      <xdr:colOff>581025</xdr:colOff>
      <xdr:row>7</xdr:row>
      <xdr:rowOff>139700</xdr:rowOff>
    </xdr:to>
    <xdr:pic>
      <xdr:nvPicPr>
        <xdr:cNvPr id="2" name="Picture 1">
          <a:extLst>
            <a:ext uri="{FF2B5EF4-FFF2-40B4-BE49-F238E27FC236}">
              <a16:creationId xmlns:a16="http://schemas.microsoft.com/office/drawing/2014/main" id="{FE757D51-5DD8-E74B-EDF7-74B2411908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751" y="180975"/>
          <a:ext cx="1093699" cy="1457325"/>
        </a:xfrm>
        <a:prstGeom prst="rect">
          <a:avLst/>
        </a:prstGeom>
        <a:noFill/>
      </xdr:spPr>
    </xdr:pic>
    <xdr:clientData/>
  </xdr:twoCellAnchor>
  <xdr:twoCellAnchor>
    <xdr:from>
      <xdr:col>2</xdr:col>
      <xdr:colOff>171450</xdr:colOff>
      <xdr:row>3</xdr:row>
      <xdr:rowOff>381000</xdr:rowOff>
    </xdr:from>
    <xdr:to>
      <xdr:col>2</xdr:col>
      <xdr:colOff>4178300</xdr:colOff>
      <xdr:row>6</xdr:row>
      <xdr:rowOff>34925</xdr:rowOff>
    </xdr:to>
    <xdr:grpSp>
      <xdr:nvGrpSpPr>
        <xdr:cNvPr id="7" name="Group 6">
          <a:extLst>
            <a:ext uri="{FF2B5EF4-FFF2-40B4-BE49-F238E27FC236}">
              <a16:creationId xmlns:a16="http://schemas.microsoft.com/office/drawing/2014/main" id="{B23DE7FA-53E2-E20F-E102-680147E0746B}"/>
            </a:ext>
          </a:extLst>
        </xdr:cNvPr>
        <xdr:cNvGrpSpPr/>
      </xdr:nvGrpSpPr>
      <xdr:grpSpPr>
        <a:xfrm>
          <a:off x="1390650" y="942975"/>
          <a:ext cx="4010025" cy="406400"/>
          <a:chOff x="1390650" y="942975"/>
          <a:chExt cx="4006850" cy="406400"/>
        </a:xfrm>
      </xdr:grpSpPr>
      <xdr:sp macro="" textlink="">
        <xdr:nvSpPr>
          <xdr:cNvPr id="4" name="Rectangle: Beveled 3">
            <a:hlinkClick xmlns:r="http://schemas.openxmlformats.org/officeDocument/2006/relationships" r:id="rId2"/>
            <a:extLst>
              <a:ext uri="{FF2B5EF4-FFF2-40B4-BE49-F238E27FC236}">
                <a16:creationId xmlns:a16="http://schemas.microsoft.com/office/drawing/2014/main" id="{30AC8E5F-D7CC-1FFB-A12D-5F6457F7CAAB}"/>
              </a:ext>
            </a:extLst>
          </xdr:cNvPr>
          <xdr:cNvSpPr/>
        </xdr:nvSpPr>
        <xdr:spPr>
          <a:xfrm>
            <a:off x="1390650" y="958850"/>
            <a:ext cx="4006850" cy="374650"/>
          </a:xfrm>
          <a:prstGeom prst="bevel">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Acceseaza pagina produsului pentru mai multe informatii</a:t>
            </a:r>
          </a:p>
        </xdr:txBody>
      </xdr:sp>
      <xdr:pic>
        <xdr:nvPicPr>
          <xdr:cNvPr id="6" name="Graphic 5" descr="Chevron arrows with solid fill">
            <a:extLst>
              <a:ext uri="{FF2B5EF4-FFF2-40B4-BE49-F238E27FC236}">
                <a16:creationId xmlns:a16="http://schemas.microsoft.com/office/drawing/2014/main" id="{EC425922-FFFE-76D4-2851-99C619FE7C1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476375" y="942975"/>
            <a:ext cx="411002" cy="406400"/>
          </a:xfrm>
          <a:prstGeom prst="rect">
            <a:avLst/>
          </a:prstGeom>
        </xdr:spPr>
      </xdr:pic>
    </xdr:grpSp>
    <xdr:clientData/>
  </xdr:twoCellAnchor>
  <xdr:twoCellAnchor editAs="oneCell">
    <xdr:from>
      <xdr:col>0</xdr:col>
      <xdr:colOff>101600</xdr:colOff>
      <xdr:row>9</xdr:row>
      <xdr:rowOff>25400</xdr:rowOff>
    </xdr:from>
    <xdr:to>
      <xdr:col>1</xdr:col>
      <xdr:colOff>601133</xdr:colOff>
      <xdr:row>15</xdr:row>
      <xdr:rowOff>53975</xdr:rowOff>
    </xdr:to>
    <xdr:pic>
      <xdr:nvPicPr>
        <xdr:cNvPr id="8" name="Picture 7">
          <a:extLst>
            <a:ext uri="{FF2B5EF4-FFF2-40B4-BE49-F238E27FC236}">
              <a16:creationId xmlns:a16="http://schemas.microsoft.com/office/drawing/2014/main" id="{92AA27BD-4A21-BEB8-AF6D-41DA0F9F666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1600" y="1882775"/>
          <a:ext cx="1105958" cy="1327150"/>
        </a:xfrm>
        <a:prstGeom prst="rect">
          <a:avLst/>
        </a:prstGeom>
        <a:noFill/>
      </xdr:spPr>
    </xdr:pic>
    <xdr:clientData/>
  </xdr:twoCellAnchor>
  <xdr:twoCellAnchor>
    <xdr:from>
      <xdr:col>2</xdr:col>
      <xdr:colOff>171450</xdr:colOff>
      <xdr:row>11</xdr:row>
      <xdr:rowOff>82550</xdr:rowOff>
    </xdr:from>
    <xdr:to>
      <xdr:col>2</xdr:col>
      <xdr:colOff>4181475</xdr:colOff>
      <xdr:row>13</xdr:row>
      <xdr:rowOff>133350</xdr:rowOff>
    </xdr:to>
    <xdr:grpSp>
      <xdr:nvGrpSpPr>
        <xdr:cNvPr id="9" name="Group 8">
          <a:extLst>
            <a:ext uri="{FF2B5EF4-FFF2-40B4-BE49-F238E27FC236}">
              <a16:creationId xmlns:a16="http://schemas.microsoft.com/office/drawing/2014/main" id="{36C5E299-2C3D-449B-A412-936C4E7CC39A}"/>
            </a:ext>
          </a:extLst>
        </xdr:cNvPr>
        <xdr:cNvGrpSpPr/>
      </xdr:nvGrpSpPr>
      <xdr:grpSpPr>
        <a:xfrm>
          <a:off x="1390650" y="2514600"/>
          <a:ext cx="4006850" cy="409575"/>
          <a:chOff x="1390650" y="942975"/>
          <a:chExt cx="4006850" cy="406400"/>
        </a:xfrm>
      </xdr:grpSpPr>
      <xdr:sp macro="" textlink="">
        <xdr:nvSpPr>
          <xdr:cNvPr id="10" name="Rectangle: Beveled 9">
            <a:hlinkClick xmlns:r="http://schemas.openxmlformats.org/officeDocument/2006/relationships" r:id="rId6"/>
            <a:extLst>
              <a:ext uri="{FF2B5EF4-FFF2-40B4-BE49-F238E27FC236}">
                <a16:creationId xmlns:a16="http://schemas.microsoft.com/office/drawing/2014/main" id="{FED19CE5-9D6A-C1B6-5111-B7B1B576F6D3}"/>
              </a:ext>
            </a:extLst>
          </xdr:cNvPr>
          <xdr:cNvSpPr/>
        </xdr:nvSpPr>
        <xdr:spPr>
          <a:xfrm>
            <a:off x="1390650" y="958850"/>
            <a:ext cx="4006850" cy="374650"/>
          </a:xfrm>
          <a:prstGeom prst="bevel">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Acceseaza pagina produselor pentru mai multe informatii</a:t>
            </a:r>
          </a:p>
        </xdr:txBody>
      </xdr:sp>
      <xdr:pic>
        <xdr:nvPicPr>
          <xdr:cNvPr id="11" name="Graphic 10" descr="Chevron arrows with solid fill">
            <a:extLst>
              <a:ext uri="{FF2B5EF4-FFF2-40B4-BE49-F238E27FC236}">
                <a16:creationId xmlns:a16="http://schemas.microsoft.com/office/drawing/2014/main" id="{DFD0B912-E02D-24A4-0B0A-BDA03B1A162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476375" y="942975"/>
            <a:ext cx="411002" cy="406400"/>
          </a:xfrm>
          <a:prstGeom prst="rect">
            <a:avLst/>
          </a:prstGeom>
        </xdr:spPr>
      </xdr:pic>
    </xdr:grpSp>
    <xdr:clientData/>
  </xdr:twoCellAnchor>
  <xdr:twoCellAnchor editAs="oneCell">
    <xdr:from>
      <xdr:col>0</xdr:col>
      <xdr:colOff>19050</xdr:colOff>
      <xdr:row>17</xdr:row>
      <xdr:rowOff>6350</xdr:rowOff>
    </xdr:from>
    <xdr:to>
      <xdr:col>2</xdr:col>
      <xdr:colOff>9166</xdr:colOff>
      <xdr:row>21</xdr:row>
      <xdr:rowOff>0</xdr:rowOff>
    </xdr:to>
    <xdr:pic>
      <xdr:nvPicPr>
        <xdr:cNvPr id="13" name="Picture 12">
          <a:extLst>
            <a:ext uri="{FF2B5EF4-FFF2-40B4-BE49-F238E27FC236}">
              <a16:creationId xmlns:a16="http://schemas.microsoft.com/office/drawing/2014/main" id="{FD8C7F54-845F-5753-F951-A248DDEA2FA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9050" y="3521075"/>
          <a:ext cx="1209316" cy="736600"/>
        </a:xfrm>
        <a:prstGeom prst="rect">
          <a:avLst/>
        </a:prstGeom>
        <a:noFill/>
      </xdr:spPr>
    </xdr:pic>
    <xdr:clientData/>
  </xdr:twoCellAnchor>
  <xdr:twoCellAnchor editAs="oneCell">
    <xdr:from>
      <xdr:col>0</xdr:col>
      <xdr:colOff>12699</xdr:colOff>
      <xdr:row>33</xdr:row>
      <xdr:rowOff>120650</xdr:rowOff>
    </xdr:from>
    <xdr:to>
      <xdr:col>1</xdr:col>
      <xdr:colOff>602126</xdr:colOff>
      <xdr:row>39</xdr:row>
      <xdr:rowOff>95250</xdr:rowOff>
    </xdr:to>
    <xdr:pic>
      <xdr:nvPicPr>
        <xdr:cNvPr id="14" name="Picture 13">
          <a:extLst>
            <a:ext uri="{FF2B5EF4-FFF2-40B4-BE49-F238E27FC236}">
              <a16:creationId xmlns:a16="http://schemas.microsoft.com/office/drawing/2014/main" id="{484EAA2D-CB3A-D813-96DA-594FE8F2805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2699" y="4540250"/>
          <a:ext cx="1199027" cy="1079500"/>
        </a:xfrm>
        <a:prstGeom prst="rect">
          <a:avLst/>
        </a:prstGeom>
        <a:noFill/>
      </xdr:spPr>
    </xdr:pic>
    <xdr:clientData/>
  </xdr:twoCellAnchor>
  <xdr:twoCellAnchor editAs="oneCell">
    <xdr:from>
      <xdr:col>0</xdr:col>
      <xdr:colOff>16509</xdr:colOff>
      <xdr:row>41</xdr:row>
      <xdr:rowOff>73025</xdr:rowOff>
    </xdr:from>
    <xdr:to>
      <xdr:col>1</xdr:col>
      <xdr:colOff>598970</xdr:colOff>
      <xdr:row>47</xdr:row>
      <xdr:rowOff>19050</xdr:rowOff>
    </xdr:to>
    <xdr:pic>
      <xdr:nvPicPr>
        <xdr:cNvPr id="15" name="Picture 14">
          <a:extLst>
            <a:ext uri="{FF2B5EF4-FFF2-40B4-BE49-F238E27FC236}">
              <a16:creationId xmlns:a16="http://schemas.microsoft.com/office/drawing/2014/main" id="{4B7224EC-72A3-1E0D-B1F5-7FAC9D2DA85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6509" y="5940425"/>
          <a:ext cx="1198411" cy="1050925"/>
        </a:xfrm>
        <a:prstGeom prst="rect">
          <a:avLst/>
        </a:prstGeom>
        <a:noFill/>
      </xdr:spPr>
    </xdr:pic>
    <xdr:clientData/>
  </xdr:twoCellAnchor>
  <xdr:twoCellAnchor editAs="oneCell">
    <xdr:from>
      <xdr:col>0</xdr:col>
      <xdr:colOff>15874</xdr:colOff>
      <xdr:row>49</xdr:row>
      <xdr:rowOff>3174</xdr:rowOff>
    </xdr:from>
    <xdr:to>
      <xdr:col>2</xdr:col>
      <xdr:colOff>8571</xdr:colOff>
      <xdr:row>54</xdr:row>
      <xdr:rowOff>104775</xdr:rowOff>
    </xdr:to>
    <xdr:pic>
      <xdr:nvPicPr>
        <xdr:cNvPr id="16" name="Picture 15">
          <a:extLst>
            <a:ext uri="{FF2B5EF4-FFF2-40B4-BE49-F238E27FC236}">
              <a16:creationId xmlns:a16="http://schemas.microsoft.com/office/drawing/2014/main" id="{80375DAD-968A-2D16-9277-14A92D2CC6F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5874" y="7318374"/>
          <a:ext cx="1218247" cy="1025526"/>
        </a:xfrm>
        <a:prstGeom prst="rect">
          <a:avLst/>
        </a:prstGeom>
        <a:noFill/>
      </xdr:spPr>
    </xdr:pic>
    <xdr:clientData/>
  </xdr:twoCellAnchor>
  <xdr:twoCellAnchor>
    <xdr:from>
      <xdr:col>2</xdr:col>
      <xdr:colOff>161925</xdr:colOff>
      <xdr:row>18</xdr:row>
      <xdr:rowOff>95250</xdr:rowOff>
    </xdr:from>
    <xdr:to>
      <xdr:col>2</xdr:col>
      <xdr:colOff>4171950</xdr:colOff>
      <xdr:row>20</xdr:row>
      <xdr:rowOff>139700</xdr:rowOff>
    </xdr:to>
    <xdr:grpSp>
      <xdr:nvGrpSpPr>
        <xdr:cNvPr id="17" name="Group 16">
          <a:extLst>
            <a:ext uri="{FF2B5EF4-FFF2-40B4-BE49-F238E27FC236}">
              <a16:creationId xmlns:a16="http://schemas.microsoft.com/office/drawing/2014/main" id="{2D6D1F81-6B49-4E23-95B4-947B98F87575}"/>
            </a:ext>
          </a:extLst>
        </xdr:cNvPr>
        <xdr:cNvGrpSpPr/>
      </xdr:nvGrpSpPr>
      <xdr:grpSpPr>
        <a:xfrm>
          <a:off x="1377950" y="3810000"/>
          <a:ext cx="4013200" cy="409575"/>
          <a:chOff x="1390650" y="942975"/>
          <a:chExt cx="4006850" cy="406400"/>
        </a:xfrm>
      </xdr:grpSpPr>
      <xdr:sp macro="" textlink="">
        <xdr:nvSpPr>
          <xdr:cNvPr id="18" name="Rectangle: Beveled 17">
            <a:hlinkClick xmlns:r="http://schemas.openxmlformats.org/officeDocument/2006/relationships" r:id="rId11"/>
            <a:extLst>
              <a:ext uri="{FF2B5EF4-FFF2-40B4-BE49-F238E27FC236}">
                <a16:creationId xmlns:a16="http://schemas.microsoft.com/office/drawing/2014/main" id="{8098C273-2C9C-58AD-6F31-259896B007EC}"/>
              </a:ext>
            </a:extLst>
          </xdr:cNvPr>
          <xdr:cNvSpPr/>
        </xdr:nvSpPr>
        <xdr:spPr>
          <a:xfrm>
            <a:off x="1390650" y="958850"/>
            <a:ext cx="4006850" cy="374650"/>
          </a:xfrm>
          <a:prstGeom prst="bevel">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Acceseaza pagina produsului pentru mai multe informatii</a:t>
            </a:r>
          </a:p>
        </xdr:txBody>
      </xdr:sp>
      <xdr:pic>
        <xdr:nvPicPr>
          <xdr:cNvPr id="19" name="Graphic 18" descr="Chevron arrows with solid fill">
            <a:extLst>
              <a:ext uri="{FF2B5EF4-FFF2-40B4-BE49-F238E27FC236}">
                <a16:creationId xmlns:a16="http://schemas.microsoft.com/office/drawing/2014/main" id="{36B29072-D35A-FB89-7FD2-25CB451AF1C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476375" y="942975"/>
            <a:ext cx="411002" cy="406400"/>
          </a:xfrm>
          <a:prstGeom prst="rect">
            <a:avLst/>
          </a:prstGeom>
        </xdr:spPr>
      </xdr:pic>
    </xdr:grpSp>
    <xdr:clientData/>
  </xdr:twoCellAnchor>
  <xdr:twoCellAnchor>
    <xdr:from>
      <xdr:col>2</xdr:col>
      <xdr:colOff>152400</xdr:colOff>
      <xdr:row>35</xdr:row>
      <xdr:rowOff>123825</xdr:rowOff>
    </xdr:from>
    <xdr:to>
      <xdr:col>2</xdr:col>
      <xdr:colOff>4162425</xdr:colOff>
      <xdr:row>37</xdr:row>
      <xdr:rowOff>168275</xdr:rowOff>
    </xdr:to>
    <xdr:grpSp>
      <xdr:nvGrpSpPr>
        <xdr:cNvPr id="20" name="Group 19">
          <a:extLst>
            <a:ext uri="{FF2B5EF4-FFF2-40B4-BE49-F238E27FC236}">
              <a16:creationId xmlns:a16="http://schemas.microsoft.com/office/drawing/2014/main" id="{32DBDA20-DCD9-4901-BC1D-9897D6EBC7CC}"/>
            </a:ext>
          </a:extLst>
        </xdr:cNvPr>
        <xdr:cNvGrpSpPr/>
      </xdr:nvGrpSpPr>
      <xdr:grpSpPr>
        <a:xfrm>
          <a:off x="1371600" y="6969125"/>
          <a:ext cx="4006850" cy="409575"/>
          <a:chOff x="1390650" y="942975"/>
          <a:chExt cx="4006850" cy="406400"/>
        </a:xfrm>
      </xdr:grpSpPr>
      <xdr:sp macro="" textlink="">
        <xdr:nvSpPr>
          <xdr:cNvPr id="21" name="Rectangle: Beveled 20">
            <a:hlinkClick xmlns:r="http://schemas.openxmlformats.org/officeDocument/2006/relationships" r:id="rId12"/>
            <a:extLst>
              <a:ext uri="{FF2B5EF4-FFF2-40B4-BE49-F238E27FC236}">
                <a16:creationId xmlns:a16="http://schemas.microsoft.com/office/drawing/2014/main" id="{7719555D-EA05-A27D-CF51-B51ED7FF0529}"/>
              </a:ext>
            </a:extLst>
          </xdr:cNvPr>
          <xdr:cNvSpPr/>
        </xdr:nvSpPr>
        <xdr:spPr>
          <a:xfrm>
            <a:off x="1390650" y="958850"/>
            <a:ext cx="4006850" cy="374650"/>
          </a:xfrm>
          <a:prstGeom prst="bevel">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Acceseaza pagina produsului pentru mai multe informatii</a:t>
            </a:r>
          </a:p>
        </xdr:txBody>
      </xdr:sp>
      <xdr:pic>
        <xdr:nvPicPr>
          <xdr:cNvPr id="22" name="Graphic 21" descr="Chevron arrows with solid fill">
            <a:extLst>
              <a:ext uri="{FF2B5EF4-FFF2-40B4-BE49-F238E27FC236}">
                <a16:creationId xmlns:a16="http://schemas.microsoft.com/office/drawing/2014/main" id="{B6A9E963-4353-7522-A95F-72FB6B8D1C1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476375" y="942975"/>
            <a:ext cx="411002" cy="406400"/>
          </a:xfrm>
          <a:prstGeom prst="rect">
            <a:avLst/>
          </a:prstGeom>
        </xdr:spPr>
      </xdr:pic>
    </xdr:grpSp>
    <xdr:clientData/>
  </xdr:twoCellAnchor>
  <xdr:twoCellAnchor>
    <xdr:from>
      <xdr:col>2</xdr:col>
      <xdr:colOff>152400</xdr:colOff>
      <xdr:row>43</xdr:row>
      <xdr:rowOff>120650</xdr:rowOff>
    </xdr:from>
    <xdr:to>
      <xdr:col>2</xdr:col>
      <xdr:colOff>4159250</xdr:colOff>
      <xdr:row>45</xdr:row>
      <xdr:rowOff>168275</xdr:rowOff>
    </xdr:to>
    <xdr:grpSp>
      <xdr:nvGrpSpPr>
        <xdr:cNvPr id="23" name="Group 22">
          <a:extLst>
            <a:ext uri="{FF2B5EF4-FFF2-40B4-BE49-F238E27FC236}">
              <a16:creationId xmlns:a16="http://schemas.microsoft.com/office/drawing/2014/main" id="{00711DF3-DB5F-4300-99BC-7D4253EF6C19}"/>
            </a:ext>
          </a:extLst>
        </xdr:cNvPr>
        <xdr:cNvGrpSpPr/>
      </xdr:nvGrpSpPr>
      <xdr:grpSpPr>
        <a:xfrm>
          <a:off x="1371600" y="8439150"/>
          <a:ext cx="4010025" cy="406400"/>
          <a:chOff x="1390650" y="942975"/>
          <a:chExt cx="4006850" cy="406400"/>
        </a:xfrm>
      </xdr:grpSpPr>
      <xdr:sp macro="" textlink="">
        <xdr:nvSpPr>
          <xdr:cNvPr id="24" name="Rectangle: Beveled 23">
            <a:hlinkClick xmlns:r="http://schemas.openxmlformats.org/officeDocument/2006/relationships" r:id="rId13"/>
            <a:extLst>
              <a:ext uri="{FF2B5EF4-FFF2-40B4-BE49-F238E27FC236}">
                <a16:creationId xmlns:a16="http://schemas.microsoft.com/office/drawing/2014/main" id="{6D100C76-0689-75F2-CD60-7E26306049D6}"/>
              </a:ext>
            </a:extLst>
          </xdr:cNvPr>
          <xdr:cNvSpPr/>
        </xdr:nvSpPr>
        <xdr:spPr>
          <a:xfrm>
            <a:off x="1390650" y="958850"/>
            <a:ext cx="4006850" cy="374650"/>
          </a:xfrm>
          <a:prstGeom prst="bevel">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Acceseaza pagina produsului pentru mai multe informatii</a:t>
            </a:r>
          </a:p>
        </xdr:txBody>
      </xdr:sp>
      <xdr:pic>
        <xdr:nvPicPr>
          <xdr:cNvPr id="25" name="Graphic 24" descr="Chevron arrows with solid fill">
            <a:extLst>
              <a:ext uri="{FF2B5EF4-FFF2-40B4-BE49-F238E27FC236}">
                <a16:creationId xmlns:a16="http://schemas.microsoft.com/office/drawing/2014/main" id="{6415D8E7-89F9-34B3-4AFB-D69093C844B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476375" y="942975"/>
            <a:ext cx="411002" cy="406400"/>
          </a:xfrm>
          <a:prstGeom prst="rect">
            <a:avLst/>
          </a:prstGeom>
        </xdr:spPr>
      </xdr:pic>
    </xdr:grpSp>
    <xdr:clientData/>
  </xdr:twoCellAnchor>
  <xdr:twoCellAnchor>
    <xdr:from>
      <xdr:col>2</xdr:col>
      <xdr:colOff>171450</xdr:colOff>
      <xdr:row>51</xdr:row>
      <xdr:rowOff>63500</xdr:rowOff>
    </xdr:from>
    <xdr:to>
      <xdr:col>2</xdr:col>
      <xdr:colOff>4178300</xdr:colOff>
      <xdr:row>53</xdr:row>
      <xdr:rowOff>111125</xdr:rowOff>
    </xdr:to>
    <xdr:grpSp>
      <xdr:nvGrpSpPr>
        <xdr:cNvPr id="26" name="Group 25">
          <a:extLst>
            <a:ext uri="{FF2B5EF4-FFF2-40B4-BE49-F238E27FC236}">
              <a16:creationId xmlns:a16="http://schemas.microsoft.com/office/drawing/2014/main" id="{8C6767F0-D5EF-4BB9-A751-B495B0B97F17}"/>
            </a:ext>
          </a:extLst>
        </xdr:cNvPr>
        <xdr:cNvGrpSpPr/>
      </xdr:nvGrpSpPr>
      <xdr:grpSpPr>
        <a:xfrm>
          <a:off x="1390650" y="9848850"/>
          <a:ext cx="4010025" cy="406400"/>
          <a:chOff x="1390650" y="942975"/>
          <a:chExt cx="4006850" cy="406400"/>
        </a:xfrm>
      </xdr:grpSpPr>
      <xdr:sp macro="" textlink="">
        <xdr:nvSpPr>
          <xdr:cNvPr id="27" name="Rectangle: Beveled 26">
            <a:hlinkClick xmlns:r="http://schemas.openxmlformats.org/officeDocument/2006/relationships" r:id="rId14"/>
            <a:extLst>
              <a:ext uri="{FF2B5EF4-FFF2-40B4-BE49-F238E27FC236}">
                <a16:creationId xmlns:a16="http://schemas.microsoft.com/office/drawing/2014/main" id="{9D9262C0-52BD-8143-715B-7216C4B10841}"/>
              </a:ext>
            </a:extLst>
          </xdr:cNvPr>
          <xdr:cNvSpPr/>
        </xdr:nvSpPr>
        <xdr:spPr>
          <a:xfrm>
            <a:off x="1390650" y="958850"/>
            <a:ext cx="4006850" cy="374650"/>
          </a:xfrm>
          <a:prstGeom prst="bevel">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Acceseaza pagina produsului pentru mai multe informatii</a:t>
            </a:r>
          </a:p>
        </xdr:txBody>
      </xdr:sp>
      <xdr:pic>
        <xdr:nvPicPr>
          <xdr:cNvPr id="28" name="Graphic 27" descr="Chevron arrows with solid fill">
            <a:extLst>
              <a:ext uri="{FF2B5EF4-FFF2-40B4-BE49-F238E27FC236}">
                <a16:creationId xmlns:a16="http://schemas.microsoft.com/office/drawing/2014/main" id="{6707517A-9A36-A705-A5F4-AC881638BC7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476375" y="942975"/>
            <a:ext cx="411002" cy="406400"/>
          </a:xfrm>
          <a:prstGeom prst="rect">
            <a:avLst/>
          </a:prstGeom>
        </xdr:spPr>
      </xdr:pic>
    </xdr:grpSp>
    <xdr:clientData/>
  </xdr:twoCellAnchor>
  <xdr:twoCellAnchor editAs="oneCell">
    <xdr:from>
      <xdr:col>0</xdr:col>
      <xdr:colOff>0</xdr:colOff>
      <xdr:row>23</xdr:row>
      <xdr:rowOff>0</xdr:rowOff>
    </xdr:from>
    <xdr:to>
      <xdr:col>1</xdr:col>
      <xdr:colOff>602891</xdr:colOff>
      <xdr:row>26</xdr:row>
      <xdr:rowOff>168275</xdr:rowOff>
    </xdr:to>
    <xdr:pic>
      <xdr:nvPicPr>
        <xdr:cNvPr id="3" name="Picture 2">
          <a:extLst>
            <a:ext uri="{FF2B5EF4-FFF2-40B4-BE49-F238E27FC236}">
              <a16:creationId xmlns:a16="http://schemas.microsoft.com/office/drawing/2014/main" id="{E7D6046C-0627-43D7-9B16-AC8F9B141E6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4619625"/>
          <a:ext cx="1209316" cy="733425"/>
        </a:xfrm>
        <a:prstGeom prst="rect">
          <a:avLst/>
        </a:prstGeom>
        <a:noFill/>
      </xdr:spPr>
    </xdr:pic>
    <xdr:clientData/>
  </xdr:twoCellAnchor>
  <xdr:twoCellAnchor editAs="oneCell">
    <xdr:from>
      <xdr:col>0</xdr:col>
      <xdr:colOff>38100</xdr:colOff>
      <xdr:row>23</xdr:row>
      <xdr:rowOff>44451</xdr:rowOff>
    </xdr:from>
    <xdr:to>
      <xdr:col>1</xdr:col>
      <xdr:colOff>520700</xdr:colOff>
      <xdr:row>25</xdr:row>
      <xdr:rowOff>153916</xdr:rowOff>
    </xdr:to>
    <xdr:pic>
      <xdr:nvPicPr>
        <xdr:cNvPr id="5" name="Picture 4">
          <a:extLst>
            <a:ext uri="{FF2B5EF4-FFF2-40B4-BE49-F238E27FC236}">
              <a16:creationId xmlns:a16="http://schemas.microsoft.com/office/drawing/2014/main" id="{330DB814-D77D-88EB-DDF6-C20E31A85D0E}"/>
            </a:ext>
          </a:extLst>
        </xdr:cNvPr>
        <xdr:cNvPicPr>
          <a:picLocks noChangeAspect="1"/>
        </xdr:cNvPicPr>
      </xdr:nvPicPr>
      <xdr:blipFill>
        <a:blip xmlns:r="http://schemas.openxmlformats.org/officeDocument/2006/relationships" r:embed="rId15"/>
        <a:stretch>
          <a:fillRect/>
        </a:stretch>
      </xdr:blipFill>
      <xdr:spPr>
        <a:xfrm>
          <a:off x="38100" y="4664076"/>
          <a:ext cx="1095375" cy="490465"/>
        </a:xfrm>
        <a:prstGeom prst="rect">
          <a:avLst/>
        </a:prstGeom>
      </xdr:spPr>
    </xdr:pic>
    <xdr:clientData/>
  </xdr:twoCellAnchor>
  <xdr:twoCellAnchor>
    <xdr:from>
      <xdr:col>2</xdr:col>
      <xdr:colOff>130175</xdr:colOff>
      <xdr:row>24</xdr:row>
      <xdr:rowOff>76200</xdr:rowOff>
    </xdr:from>
    <xdr:to>
      <xdr:col>2</xdr:col>
      <xdr:colOff>4143375</xdr:colOff>
      <xdr:row>26</xdr:row>
      <xdr:rowOff>139700</xdr:rowOff>
    </xdr:to>
    <xdr:grpSp>
      <xdr:nvGrpSpPr>
        <xdr:cNvPr id="12" name="Group 11">
          <a:extLst>
            <a:ext uri="{FF2B5EF4-FFF2-40B4-BE49-F238E27FC236}">
              <a16:creationId xmlns:a16="http://schemas.microsoft.com/office/drawing/2014/main" id="{A7167889-B352-4666-BF47-DE62C40840E6}"/>
            </a:ext>
          </a:extLst>
        </xdr:cNvPr>
        <xdr:cNvGrpSpPr/>
      </xdr:nvGrpSpPr>
      <xdr:grpSpPr>
        <a:xfrm>
          <a:off x="1349375" y="4895850"/>
          <a:ext cx="4010025" cy="428625"/>
          <a:chOff x="1390650" y="942975"/>
          <a:chExt cx="4006850" cy="406400"/>
        </a:xfrm>
      </xdr:grpSpPr>
      <xdr:sp macro="" textlink="">
        <xdr:nvSpPr>
          <xdr:cNvPr id="29" name="Rectangle: Beveled 28">
            <a:hlinkClick xmlns:r="http://schemas.openxmlformats.org/officeDocument/2006/relationships" r:id="rId16"/>
            <a:extLst>
              <a:ext uri="{FF2B5EF4-FFF2-40B4-BE49-F238E27FC236}">
                <a16:creationId xmlns:a16="http://schemas.microsoft.com/office/drawing/2014/main" id="{1AEB33A6-ED46-F599-2DE4-B17FE87178C1}"/>
              </a:ext>
            </a:extLst>
          </xdr:cNvPr>
          <xdr:cNvSpPr/>
        </xdr:nvSpPr>
        <xdr:spPr>
          <a:xfrm>
            <a:off x="1390650" y="958850"/>
            <a:ext cx="4006850" cy="374650"/>
          </a:xfrm>
          <a:prstGeom prst="bevel">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Acceseaza pagina produsului pentru mai multe informatii</a:t>
            </a:r>
          </a:p>
        </xdr:txBody>
      </xdr:sp>
      <xdr:pic>
        <xdr:nvPicPr>
          <xdr:cNvPr id="30" name="Graphic 29" descr="Chevron arrows with solid fill">
            <a:extLst>
              <a:ext uri="{FF2B5EF4-FFF2-40B4-BE49-F238E27FC236}">
                <a16:creationId xmlns:a16="http://schemas.microsoft.com/office/drawing/2014/main" id="{0B1EA1DA-7185-FC93-A783-887436D2A4D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476375" y="942975"/>
            <a:ext cx="411002" cy="406400"/>
          </a:xfrm>
          <a:prstGeom prst="rect">
            <a:avLst/>
          </a:prstGeom>
        </xdr:spPr>
      </xdr:pic>
    </xdr:grpSp>
    <xdr:clientData/>
  </xdr:twoCellAnchor>
  <xdr:twoCellAnchor editAs="oneCell">
    <xdr:from>
      <xdr:col>0</xdr:col>
      <xdr:colOff>38100</xdr:colOff>
      <xdr:row>28</xdr:row>
      <xdr:rowOff>57150</xdr:rowOff>
    </xdr:from>
    <xdr:to>
      <xdr:col>2</xdr:col>
      <xdr:colOff>31391</xdr:colOff>
      <xdr:row>32</xdr:row>
      <xdr:rowOff>44450</xdr:rowOff>
    </xdr:to>
    <xdr:pic>
      <xdr:nvPicPr>
        <xdr:cNvPr id="31" name="Picture 30">
          <a:extLst>
            <a:ext uri="{FF2B5EF4-FFF2-40B4-BE49-F238E27FC236}">
              <a16:creationId xmlns:a16="http://schemas.microsoft.com/office/drawing/2014/main" id="{C9EC84C7-D318-4AC8-BCDD-570CA051437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8100" y="5600700"/>
          <a:ext cx="1209316" cy="733425"/>
        </a:xfrm>
        <a:prstGeom prst="rect">
          <a:avLst/>
        </a:prstGeom>
        <a:noFill/>
      </xdr:spPr>
    </xdr:pic>
    <xdr:clientData/>
  </xdr:twoCellAnchor>
  <xdr:twoCellAnchor editAs="oneCell">
    <xdr:from>
      <xdr:col>0</xdr:col>
      <xdr:colOff>57150</xdr:colOff>
      <xdr:row>28</xdr:row>
      <xdr:rowOff>101601</xdr:rowOff>
    </xdr:from>
    <xdr:to>
      <xdr:col>1</xdr:col>
      <xdr:colOff>520700</xdr:colOff>
      <xdr:row>31</xdr:row>
      <xdr:rowOff>66932</xdr:rowOff>
    </xdr:to>
    <xdr:pic>
      <xdr:nvPicPr>
        <xdr:cNvPr id="32" name="Picture 31">
          <a:extLst>
            <a:ext uri="{FF2B5EF4-FFF2-40B4-BE49-F238E27FC236}">
              <a16:creationId xmlns:a16="http://schemas.microsoft.com/office/drawing/2014/main" id="{870AF66A-19A1-45F9-3ED3-69BF1D723694}"/>
            </a:ext>
          </a:extLst>
        </xdr:cNvPr>
        <xdr:cNvPicPr>
          <a:picLocks noChangeAspect="1"/>
        </xdr:cNvPicPr>
      </xdr:nvPicPr>
      <xdr:blipFill>
        <a:blip xmlns:r="http://schemas.openxmlformats.org/officeDocument/2006/relationships" r:embed="rId17"/>
        <a:stretch>
          <a:fillRect/>
        </a:stretch>
      </xdr:blipFill>
      <xdr:spPr>
        <a:xfrm>
          <a:off x="57150" y="5645151"/>
          <a:ext cx="1076325" cy="524131"/>
        </a:xfrm>
        <a:prstGeom prst="rect">
          <a:avLst/>
        </a:prstGeom>
      </xdr:spPr>
    </xdr:pic>
    <xdr:clientData/>
  </xdr:twoCellAnchor>
  <xdr:twoCellAnchor>
    <xdr:from>
      <xdr:col>2</xdr:col>
      <xdr:colOff>130175</xdr:colOff>
      <xdr:row>29</xdr:row>
      <xdr:rowOff>120650</xdr:rowOff>
    </xdr:from>
    <xdr:to>
      <xdr:col>2</xdr:col>
      <xdr:colOff>4143375</xdr:colOff>
      <xdr:row>32</xdr:row>
      <xdr:rowOff>9525</xdr:rowOff>
    </xdr:to>
    <xdr:grpSp>
      <xdr:nvGrpSpPr>
        <xdr:cNvPr id="33" name="Group 32">
          <a:extLst>
            <a:ext uri="{FF2B5EF4-FFF2-40B4-BE49-F238E27FC236}">
              <a16:creationId xmlns:a16="http://schemas.microsoft.com/office/drawing/2014/main" id="{D971F514-140B-4050-8AB5-36E71D2E7BFC}"/>
            </a:ext>
          </a:extLst>
        </xdr:cNvPr>
        <xdr:cNvGrpSpPr/>
      </xdr:nvGrpSpPr>
      <xdr:grpSpPr>
        <a:xfrm>
          <a:off x="1349375" y="5867400"/>
          <a:ext cx="4010025" cy="425450"/>
          <a:chOff x="1390650" y="942975"/>
          <a:chExt cx="4006850" cy="406400"/>
        </a:xfrm>
      </xdr:grpSpPr>
      <xdr:sp macro="" textlink="">
        <xdr:nvSpPr>
          <xdr:cNvPr id="34" name="Rectangle: Beveled 33">
            <a:hlinkClick xmlns:r="http://schemas.openxmlformats.org/officeDocument/2006/relationships" r:id="rId18"/>
            <a:extLst>
              <a:ext uri="{FF2B5EF4-FFF2-40B4-BE49-F238E27FC236}">
                <a16:creationId xmlns:a16="http://schemas.microsoft.com/office/drawing/2014/main" id="{6A37647C-CF0A-5B99-97DA-40D91DDC6511}"/>
              </a:ext>
            </a:extLst>
          </xdr:cNvPr>
          <xdr:cNvSpPr/>
        </xdr:nvSpPr>
        <xdr:spPr>
          <a:xfrm>
            <a:off x="1390650" y="958850"/>
            <a:ext cx="4006850" cy="374650"/>
          </a:xfrm>
          <a:prstGeom prst="bevel">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Acceseaza pagina produsului pentru mai multe informatii</a:t>
            </a:r>
          </a:p>
        </xdr:txBody>
      </xdr:sp>
      <xdr:pic>
        <xdr:nvPicPr>
          <xdr:cNvPr id="35" name="Graphic 34" descr="Chevron arrows with solid fill">
            <a:extLst>
              <a:ext uri="{FF2B5EF4-FFF2-40B4-BE49-F238E27FC236}">
                <a16:creationId xmlns:a16="http://schemas.microsoft.com/office/drawing/2014/main" id="{5C458BBC-06A3-831B-3CE0-F46F216F1F8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476375" y="942975"/>
            <a:ext cx="411002" cy="406400"/>
          </a:xfrm>
          <a:prstGeom prst="rect">
            <a:avLst/>
          </a:prstGeom>
        </xdr:spPr>
      </xdr:pic>
    </xdr:grpSp>
    <xdr:clientData/>
  </xdr:twoCellAnchor>
  <xdr:twoCellAnchor editAs="oneCell">
    <xdr:from>
      <xdr:col>0</xdr:col>
      <xdr:colOff>0</xdr:colOff>
      <xdr:row>55</xdr:row>
      <xdr:rowOff>161925</xdr:rowOff>
    </xdr:from>
    <xdr:to>
      <xdr:col>1</xdr:col>
      <xdr:colOff>608647</xdr:colOff>
      <xdr:row>61</xdr:row>
      <xdr:rowOff>82551</xdr:rowOff>
    </xdr:to>
    <xdr:pic>
      <xdr:nvPicPr>
        <xdr:cNvPr id="37" name="Picture 36">
          <a:extLst>
            <a:ext uri="{FF2B5EF4-FFF2-40B4-BE49-F238E27FC236}">
              <a16:creationId xmlns:a16="http://schemas.microsoft.com/office/drawing/2014/main" id="{A41E9E9A-C941-4BC6-A0AF-3DB04C8B675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0" y="10668000"/>
          <a:ext cx="1218247" cy="1025526"/>
        </a:xfrm>
        <a:prstGeom prst="rect">
          <a:avLst/>
        </a:prstGeom>
        <a:noFill/>
      </xdr:spPr>
    </xdr:pic>
    <xdr:clientData/>
  </xdr:twoCellAnchor>
  <xdr:twoCellAnchor editAs="oneCell">
    <xdr:from>
      <xdr:col>0</xdr:col>
      <xdr:colOff>133351</xdr:colOff>
      <xdr:row>56</xdr:row>
      <xdr:rowOff>34358</xdr:rowOff>
    </xdr:from>
    <xdr:to>
      <xdr:col>1</xdr:col>
      <xdr:colOff>352425</xdr:colOff>
      <xdr:row>60</xdr:row>
      <xdr:rowOff>28575</xdr:rowOff>
    </xdr:to>
    <xdr:pic>
      <xdr:nvPicPr>
        <xdr:cNvPr id="36" name="Picture 35">
          <a:extLst>
            <a:ext uri="{FF2B5EF4-FFF2-40B4-BE49-F238E27FC236}">
              <a16:creationId xmlns:a16="http://schemas.microsoft.com/office/drawing/2014/main" id="{2072BD9C-E663-A8BD-B7E2-3E5492D8849A}"/>
            </a:ext>
          </a:extLst>
        </xdr:cNvPr>
        <xdr:cNvPicPr>
          <a:picLocks noChangeAspect="1"/>
        </xdr:cNvPicPr>
      </xdr:nvPicPr>
      <xdr:blipFill>
        <a:blip xmlns:r="http://schemas.openxmlformats.org/officeDocument/2006/relationships" r:embed="rId19"/>
        <a:stretch>
          <a:fillRect/>
        </a:stretch>
      </xdr:blipFill>
      <xdr:spPr>
        <a:xfrm>
          <a:off x="133351" y="10721408"/>
          <a:ext cx="828674" cy="737167"/>
        </a:xfrm>
        <a:prstGeom prst="rect">
          <a:avLst/>
        </a:prstGeom>
      </xdr:spPr>
    </xdr:pic>
    <xdr:clientData/>
  </xdr:twoCellAnchor>
  <xdr:twoCellAnchor>
    <xdr:from>
      <xdr:col>2</xdr:col>
      <xdr:colOff>152400</xdr:colOff>
      <xdr:row>57</xdr:row>
      <xdr:rowOff>114300</xdr:rowOff>
    </xdr:from>
    <xdr:to>
      <xdr:col>2</xdr:col>
      <xdr:colOff>4159250</xdr:colOff>
      <xdr:row>59</xdr:row>
      <xdr:rowOff>161925</xdr:rowOff>
    </xdr:to>
    <xdr:grpSp>
      <xdr:nvGrpSpPr>
        <xdr:cNvPr id="38" name="Group 37">
          <a:extLst>
            <a:ext uri="{FF2B5EF4-FFF2-40B4-BE49-F238E27FC236}">
              <a16:creationId xmlns:a16="http://schemas.microsoft.com/office/drawing/2014/main" id="{29E58C82-C001-447F-9AAD-23EC83CD8860}"/>
            </a:ext>
          </a:extLst>
        </xdr:cNvPr>
        <xdr:cNvGrpSpPr/>
      </xdr:nvGrpSpPr>
      <xdr:grpSpPr>
        <a:xfrm>
          <a:off x="1371600" y="11001375"/>
          <a:ext cx="4010025" cy="406400"/>
          <a:chOff x="1390650" y="942975"/>
          <a:chExt cx="4006850" cy="406400"/>
        </a:xfrm>
      </xdr:grpSpPr>
      <xdr:sp macro="" textlink="">
        <xdr:nvSpPr>
          <xdr:cNvPr id="39" name="Rectangle: Beveled 38">
            <a:hlinkClick xmlns:r="http://schemas.openxmlformats.org/officeDocument/2006/relationships" r:id="rId20"/>
            <a:extLst>
              <a:ext uri="{FF2B5EF4-FFF2-40B4-BE49-F238E27FC236}">
                <a16:creationId xmlns:a16="http://schemas.microsoft.com/office/drawing/2014/main" id="{F8912CB8-C64A-72E9-6EC0-82A638E442EB}"/>
              </a:ext>
            </a:extLst>
          </xdr:cNvPr>
          <xdr:cNvSpPr/>
        </xdr:nvSpPr>
        <xdr:spPr>
          <a:xfrm>
            <a:off x="1390650" y="958850"/>
            <a:ext cx="4006850" cy="374650"/>
          </a:xfrm>
          <a:prstGeom prst="bevel">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Acceseaza pagina produsului pentru mai multe informatii</a:t>
            </a:r>
          </a:p>
        </xdr:txBody>
      </xdr:sp>
      <xdr:pic>
        <xdr:nvPicPr>
          <xdr:cNvPr id="40" name="Graphic 39" descr="Chevron arrows with solid fill">
            <a:extLst>
              <a:ext uri="{FF2B5EF4-FFF2-40B4-BE49-F238E27FC236}">
                <a16:creationId xmlns:a16="http://schemas.microsoft.com/office/drawing/2014/main" id="{3F679B5A-9928-BEDA-34FC-668B8064DB4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476375" y="942975"/>
            <a:ext cx="411002" cy="406400"/>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person displayName="Chirita, Razvan" id="{2D96CBD9-3AAC-4D88-8ADE-FB0E2AC3EE8E}" userId="S::Razvan.Chirita@saint-gobain.com::ba2cfca1-a09b-4486-9875-27996ac65977"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135C7F6-CCB9-4A6B-9D03-06C953838385}" name="Table14" displayName="Table14" ref="C13:H14" totalsRowShown="0" headerRowDxfId="24" dataDxfId="23">
  <tableColumns count="6">
    <tableColumn id="2" xr3:uid="{DECFA88A-B3C5-4A48-B002-7F9B837E10C3}" name="Denumire produs" dataDxfId="22"/>
    <tableColumn id="3" xr3:uid="{1E1F1B65-BA42-4A64-BB57-0C129DE64DF8}" name="Descriere produs" dataDxfId="21">
      <calculatedColumnFormula>IFERROR(VLOOKUP(E14,'Data base'!$D$3:$W$84,2,FALSE),"-")</calculatedColumnFormula>
    </tableColumn>
    <tableColumn id="4" xr3:uid="{2282ECF7-CD49-416A-8707-F48DC3147B0F}" name="Cod SAP" dataDxfId="20">
      <calculatedColumnFormula>VLOOKUP(C14,'Data base'!$C$3:$W$84,2,FALSE)</calculatedColumnFormula>
    </tableColumn>
    <tableColumn id="15" xr3:uid="{A0635FC8-6E92-4EC5-9019-C28F310EAF24}" name="Necesar bare proiect" dataDxfId="19">
      <calculatedColumnFormula>ROUNDUP(D11/VLOOKUP(Table14[[#This Row],[Cod SAP]],'Data base'!D83:X83,3,FALSE),0)</calculatedColumnFormula>
    </tableColumn>
    <tableColumn id="6" xr3:uid="{AD696C60-A360-483B-A93F-46E42C7DF461}" name="Pret vanzare (lei/buc)" dataDxfId="18">
      <calculatedColumnFormula>VLOOKUP(Table14[[#This Row],[Cod SAP]],'Data base'!D83:X83,9,FALSE)/VLOOKUP(Table14[[#This Row],[Cod SAP]],'Data base'!D83:X83,4,FALSE)</calculatedColumnFormula>
    </tableColumn>
    <tableColumn id="5" xr3:uid="{E4FD15EF-9971-4D3F-AC53-44E1FC747974}" name="Valoare totala conform necesar (lei)" dataDxfId="17">
      <calculatedColumnFormula>Table14[[#This Row],[Pret vanzare (lei/buc)]]*Table14[[#This Row],[Necesar bare proiect]]</calculatedColumnFormula>
    </tableColumn>
  </tableColumns>
  <tableStyleInfo name="TableStyleMedium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B207CDC-4DA5-4285-8001-C777F72FB491}" name="Table25" displayName="Table25" ref="AB13:AB20" totalsRowShown="0" headerRowDxfId="16" dataDxfId="15">
  <autoFilter ref="AB13:AB20" xr:uid="{8C6D6329-AAFB-475F-9396-1F38267FD754}">
    <filterColumn colId="0" hiddenButton="1"/>
  </autoFilter>
  <tableColumns count="1">
    <tableColumn id="1" xr3:uid="{7DB8F15D-6D9C-4EC1-ACB0-BF3D24F61632}" name="Calcul fara sustinere" dataDxfId="14">
      <calculatedColumnFormula>IFERROR(#REF!*#REF!,0)</calculatedColumnFormula>
    </tableColumn>
  </tableColumns>
  <tableStyleInfo name="TableStyleMedium2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53" dT="2023-03-06T14:44:41.62" personId="{2D96CBD9-3AAC-4D88-8ADE-FB0E2AC3EE8E}" id="{FE6A8CB5-BEAF-4216-951E-895937DE2274}">
    <text>consum estimat pentru granulatia de 1.5mm</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B0DE0-A522-4DD8-BDC9-84A445DAC2B7}">
  <sheetPr codeName="Sheet1"/>
  <dimension ref="A1:Z107"/>
  <sheetViews>
    <sheetView zoomScaleNormal="100" workbookViewId="0">
      <pane ySplit="1" topLeftCell="A36" activePane="bottomLeft" state="frozen"/>
      <selection pane="bottomLeft" activeCell="X75" sqref="X75:X78"/>
    </sheetView>
  </sheetViews>
  <sheetFormatPr defaultRowHeight="14.5" x14ac:dyDescent="0.35"/>
  <cols>
    <col min="1" max="1" width="18.7265625" customWidth="1"/>
    <col min="2" max="2" width="3.1796875" customWidth="1"/>
    <col min="3" max="3" width="39.1796875" customWidth="1"/>
    <col min="4" max="4" width="11" bestFit="1" customWidth="1"/>
    <col min="5" max="5" width="66" bestFit="1" customWidth="1"/>
    <col min="6" max="6" width="11.26953125" customWidth="1"/>
    <col min="7" max="7" width="11.1796875" customWidth="1"/>
    <col min="8" max="8" width="10.54296875" customWidth="1"/>
    <col min="9" max="9" width="16.81640625" customWidth="1"/>
    <col min="10" max="10" width="10.81640625" customWidth="1"/>
    <col min="11" max="11" width="12.453125" customWidth="1"/>
    <col min="12" max="12" width="11.26953125" customWidth="1"/>
    <col min="16" max="16" width="23.453125" bestFit="1" customWidth="1"/>
    <col min="17" max="17" width="10.26953125" customWidth="1"/>
    <col min="18" max="18" width="10.90625" customWidth="1"/>
    <col min="20" max="20" width="10.54296875" customWidth="1"/>
  </cols>
  <sheetData>
    <row r="1" spans="1:26" x14ac:dyDescent="0.35">
      <c r="D1">
        <v>1</v>
      </c>
      <c r="E1">
        <v>2</v>
      </c>
      <c r="F1">
        <v>3</v>
      </c>
      <c r="G1">
        <v>4</v>
      </c>
      <c r="H1">
        <v>5</v>
      </c>
      <c r="I1">
        <v>6</v>
      </c>
      <c r="J1">
        <v>7</v>
      </c>
      <c r="K1">
        <v>8</v>
      </c>
      <c r="L1">
        <v>9</v>
      </c>
      <c r="M1">
        <v>10</v>
      </c>
      <c r="N1">
        <v>11</v>
      </c>
      <c r="O1">
        <v>12</v>
      </c>
      <c r="P1">
        <v>13</v>
      </c>
      <c r="Q1">
        <v>14</v>
      </c>
      <c r="R1">
        <v>15</v>
      </c>
      <c r="S1">
        <v>16</v>
      </c>
      <c r="T1">
        <v>17</v>
      </c>
      <c r="U1">
        <v>18</v>
      </c>
      <c r="V1">
        <v>19</v>
      </c>
      <c r="W1">
        <v>20</v>
      </c>
      <c r="X1">
        <v>21</v>
      </c>
      <c r="Y1">
        <v>22</v>
      </c>
      <c r="Z1">
        <v>23</v>
      </c>
    </row>
    <row r="2" spans="1:26" ht="43.5" x14ac:dyDescent="0.35">
      <c r="A2" s="13" t="s">
        <v>0</v>
      </c>
      <c r="C2" s="7" t="s">
        <v>1</v>
      </c>
      <c r="D2" s="7" t="s">
        <v>2</v>
      </c>
      <c r="E2" s="7" t="s">
        <v>3</v>
      </c>
      <c r="F2" s="8" t="s">
        <v>4</v>
      </c>
      <c r="G2" s="7" t="s">
        <v>5</v>
      </c>
      <c r="L2" s="9" t="s">
        <v>6</v>
      </c>
      <c r="O2" s="4" t="s">
        <v>7</v>
      </c>
      <c r="P2" s="4" t="s">
        <v>8</v>
      </c>
    </row>
    <row r="3" spans="1:26" ht="15.5" x14ac:dyDescent="0.35">
      <c r="A3">
        <v>1</v>
      </c>
      <c r="C3" s="2" t="s">
        <v>9</v>
      </c>
      <c r="D3" s="10">
        <v>5200898621</v>
      </c>
      <c r="E3" t="s">
        <v>95</v>
      </c>
      <c r="F3" s="5">
        <v>25</v>
      </c>
      <c r="G3" s="5">
        <v>48</v>
      </c>
      <c r="L3" s="12">
        <v>34.35</v>
      </c>
      <c r="O3" s="1">
        <v>5</v>
      </c>
      <c r="P3" s="1">
        <v>4</v>
      </c>
      <c r="U3" t="s">
        <v>10</v>
      </c>
    </row>
    <row r="4" spans="1:26" ht="15.5" x14ac:dyDescent="0.35">
      <c r="C4" s="2"/>
      <c r="F4" s="45"/>
      <c r="G4" s="45"/>
    </row>
    <row r="5" spans="1:26" ht="29" x14ac:dyDescent="0.35">
      <c r="F5" s="16" t="s">
        <v>11</v>
      </c>
      <c r="H5" s="16" t="s">
        <v>12</v>
      </c>
      <c r="I5" s="16" t="s">
        <v>13</v>
      </c>
      <c r="J5" s="16" t="s">
        <v>14</v>
      </c>
      <c r="K5" s="16" t="s">
        <v>15</v>
      </c>
      <c r="L5" s="15" t="s">
        <v>16</v>
      </c>
      <c r="M5" s="15" t="s">
        <v>17</v>
      </c>
      <c r="X5" t="s">
        <v>18</v>
      </c>
      <c r="Y5" t="s">
        <v>19</v>
      </c>
      <c r="Z5" t="s">
        <v>20</v>
      </c>
    </row>
    <row r="6" spans="1:26" ht="15.5" x14ac:dyDescent="0.35">
      <c r="A6" s="13">
        <v>34</v>
      </c>
      <c r="C6" s="3" t="s">
        <v>21</v>
      </c>
      <c r="D6">
        <v>5200906421</v>
      </c>
      <c r="E6" t="s">
        <v>22</v>
      </c>
      <c r="F6">
        <v>4.2</v>
      </c>
      <c r="G6">
        <v>30</v>
      </c>
      <c r="H6">
        <v>0.126</v>
      </c>
      <c r="I6">
        <v>22</v>
      </c>
      <c r="J6">
        <v>92.4</v>
      </c>
      <c r="K6">
        <v>2.7720000000000002</v>
      </c>
      <c r="L6" s="12">
        <v>165.9</v>
      </c>
      <c r="M6" s="14">
        <v>39.5</v>
      </c>
      <c r="O6" s="1">
        <v>1</v>
      </c>
      <c r="U6" t="s">
        <v>23</v>
      </c>
      <c r="X6">
        <v>30</v>
      </c>
      <c r="Y6">
        <v>10</v>
      </c>
      <c r="Z6">
        <v>3.5999999999999997E-2</v>
      </c>
    </row>
    <row r="7" spans="1:26" x14ac:dyDescent="0.35">
      <c r="C7" s="3" t="s">
        <v>24</v>
      </c>
      <c r="D7">
        <v>5200868416</v>
      </c>
      <c r="E7" t="s">
        <v>25</v>
      </c>
      <c r="F7">
        <v>4.8</v>
      </c>
      <c r="G7">
        <v>40</v>
      </c>
      <c r="H7">
        <v>0.192</v>
      </c>
      <c r="I7">
        <v>14</v>
      </c>
      <c r="J7">
        <v>67.2</v>
      </c>
      <c r="K7">
        <v>2.6880000000000002</v>
      </c>
      <c r="L7" s="12">
        <v>223.92</v>
      </c>
      <c r="M7" s="14">
        <v>46.65</v>
      </c>
      <c r="O7" s="1">
        <v>1</v>
      </c>
      <c r="U7" t="s">
        <v>23</v>
      </c>
      <c r="X7">
        <v>30</v>
      </c>
      <c r="Y7">
        <v>10</v>
      </c>
      <c r="Z7">
        <v>3.5999999999999997E-2</v>
      </c>
    </row>
    <row r="8" spans="1:26" x14ac:dyDescent="0.35">
      <c r="C8" s="3" t="s">
        <v>26</v>
      </c>
      <c r="D8">
        <v>5200868417</v>
      </c>
      <c r="E8" t="s">
        <v>25</v>
      </c>
      <c r="F8">
        <v>3.5999999999999996</v>
      </c>
      <c r="G8">
        <v>50</v>
      </c>
      <c r="H8">
        <v>0.17999999999999997</v>
      </c>
      <c r="I8">
        <v>16</v>
      </c>
      <c r="J8">
        <v>57.599999999999994</v>
      </c>
      <c r="K8">
        <v>2.8799999999999994</v>
      </c>
      <c r="L8" s="12">
        <v>156.41999999999999</v>
      </c>
      <c r="M8" s="14">
        <v>43.45</v>
      </c>
      <c r="O8" s="1">
        <v>1</v>
      </c>
      <c r="U8" t="s">
        <v>23</v>
      </c>
      <c r="X8">
        <v>30</v>
      </c>
      <c r="Y8">
        <v>10</v>
      </c>
      <c r="Z8">
        <v>3.5999999999999997E-2</v>
      </c>
    </row>
    <row r="9" spans="1:26" x14ac:dyDescent="0.35">
      <c r="C9" s="3" t="s">
        <v>27</v>
      </c>
      <c r="D9">
        <v>5200868418</v>
      </c>
      <c r="E9" t="s">
        <v>25</v>
      </c>
      <c r="F9">
        <v>3.5999999999999996</v>
      </c>
      <c r="G9">
        <v>60</v>
      </c>
      <c r="H9">
        <v>0.21599999999999997</v>
      </c>
      <c r="I9">
        <v>12</v>
      </c>
      <c r="J9">
        <v>43.199999999999996</v>
      </c>
      <c r="K9">
        <v>2.5919999999999996</v>
      </c>
      <c r="L9" s="12">
        <v>174.6</v>
      </c>
      <c r="M9" s="14">
        <v>48.5</v>
      </c>
      <c r="O9" s="1">
        <v>1</v>
      </c>
      <c r="U9" t="s">
        <v>23</v>
      </c>
      <c r="X9">
        <v>30</v>
      </c>
      <c r="Y9">
        <v>10</v>
      </c>
      <c r="Z9">
        <v>3.5999999999999997E-2</v>
      </c>
    </row>
    <row r="10" spans="1:26" x14ac:dyDescent="0.35">
      <c r="C10" s="3" t="s">
        <v>28</v>
      </c>
      <c r="D10">
        <v>5200868419</v>
      </c>
      <c r="E10" t="s">
        <v>25</v>
      </c>
      <c r="F10">
        <v>3</v>
      </c>
      <c r="G10">
        <v>80</v>
      </c>
      <c r="H10">
        <v>0.24</v>
      </c>
      <c r="I10">
        <v>12</v>
      </c>
      <c r="J10">
        <v>36</v>
      </c>
      <c r="K10">
        <v>2.88</v>
      </c>
      <c r="L10" s="12">
        <v>187.05</v>
      </c>
      <c r="M10" s="14">
        <v>62.35</v>
      </c>
      <c r="O10" s="1">
        <v>1</v>
      </c>
      <c r="U10" t="s">
        <v>23</v>
      </c>
      <c r="X10">
        <v>30</v>
      </c>
      <c r="Y10">
        <v>10</v>
      </c>
      <c r="Z10">
        <v>3.5999999999999997E-2</v>
      </c>
    </row>
    <row r="11" spans="1:26" x14ac:dyDescent="0.35">
      <c r="C11" s="3" t="s">
        <v>29</v>
      </c>
      <c r="D11">
        <v>5200868420</v>
      </c>
      <c r="E11" t="s">
        <v>25</v>
      </c>
      <c r="F11">
        <v>2.4</v>
      </c>
      <c r="G11">
        <v>100</v>
      </c>
      <c r="H11">
        <v>0.24</v>
      </c>
      <c r="I11">
        <v>12</v>
      </c>
      <c r="J11">
        <v>28.799999999999997</v>
      </c>
      <c r="K11">
        <v>2.88</v>
      </c>
      <c r="L11" s="12">
        <v>179.04</v>
      </c>
      <c r="M11" s="14">
        <v>74.599999999999994</v>
      </c>
      <c r="O11" s="1">
        <v>1</v>
      </c>
      <c r="U11" t="s">
        <v>23</v>
      </c>
      <c r="X11">
        <v>30</v>
      </c>
      <c r="Y11">
        <v>10</v>
      </c>
      <c r="Z11">
        <v>3.5999999999999997E-2</v>
      </c>
    </row>
    <row r="12" spans="1:26" x14ac:dyDescent="0.35">
      <c r="C12" s="3" t="s">
        <v>30</v>
      </c>
      <c r="D12">
        <v>5200868421</v>
      </c>
      <c r="E12" t="s">
        <v>25</v>
      </c>
      <c r="F12">
        <v>1.7999999999999998</v>
      </c>
      <c r="G12">
        <v>120</v>
      </c>
      <c r="H12">
        <v>0.21599999999999997</v>
      </c>
      <c r="I12">
        <v>12</v>
      </c>
      <c r="J12">
        <v>21.599999999999998</v>
      </c>
      <c r="K12">
        <v>2.5919999999999996</v>
      </c>
      <c r="L12" s="12">
        <v>163.43999999999997</v>
      </c>
      <c r="M12" s="14">
        <v>90.8</v>
      </c>
      <c r="O12" s="1">
        <v>1</v>
      </c>
      <c r="U12" t="s">
        <v>23</v>
      </c>
      <c r="X12">
        <v>30</v>
      </c>
      <c r="Y12">
        <v>10</v>
      </c>
      <c r="Z12">
        <v>3.5999999999999997E-2</v>
      </c>
    </row>
    <row r="13" spans="1:26" x14ac:dyDescent="0.35">
      <c r="C13" s="3" t="s">
        <v>31</v>
      </c>
      <c r="D13">
        <v>5200868422</v>
      </c>
      <c r="E13" t="s">
        <v>25</v>
      </c>
      <c r="F13">
        <v>1.7999999999999998</v>
      </c>
      <c r="G13">
        <v>140</v>
      </c>
      <c r="H13">
        <v>0.25199999999999995</v>
      </c>
      <c r="I13">
        <v>10</v>
      </c>
      <c r="J13">
        <v>18</v>
      </c>
      <c r="K13">
        <v>2.5199999999999996</v>
      </c>
      <c r="L13" s="12">
        <v>190.79999999999998</v>
      </c>
      <c r="M13" s="14">
        <v>106</v>
      </c>
      <c r="O13" s="1">
        <v>1</v>
      </c>
      <c r="U13" t="s">
        <v>23</v>
      </c>
      <c r="X13">
        <v>30</v>
      </c>
      <c r="Y13">
        <v>10</v>
      </c>
      <c r="Z13">
        <v>3.5999999999999997E-2</v>
      </c>
    </row>
    <row r="14" spans="1:26" x14ac:dyDescent="0.35">
      <c r="C14" s="3" t="s">
        <v>32</v>
      </c>
      <c r="D14">
        <v>5200868423</v>
      </c>
      <c r="E14" t="s">
        <v>25</v>
      </c>
      <c r="F14">
        <v>1.2</v>
      </c>
      <c r="G14">
        <v>150</v>
      </c>
      <c r="H14">
        <v>0.18</v>
      </c>
      <c r="I14">
        <v>16</v>
      </c>
      <c r="J14">
        <v>19.2</v>
      </c>
      <c r="K14">
        <v>2.88</v>
      </c>
      <c r="L14" s="12">
        <v>136.19999999999999</v>
      </c>
      <c r="M14" s="14">
        <v>113.5</v>
      </c>
      <c r="O14" s="1">
        <v>1</v>
      </c>
      <c r="U14" t="s">
        <v>23</v>
      </c>
      <c r="X14">
        <v>30</v>
      </c>
      <c r="Y14">
        <v>10</v>
      </c>
      <c r="Z14">
        <v>3.5999999999999997E-2</v>
      </c>
    </row>
    <row r="15" spans="1:26" x14ac:dyDescent="0.35">
      <c r="C15" s="3" t="s">
        <v>33</v>
      </c>
      <c r="D15">
        <v>5200868424</v>
      </c>
      <c r="E15" t="s">
        <v>25</v>
      </c>
      <c r="F15">
        <v>1.2</v>
      </c>
      <c r="G15">
        <v>160</v>
      </c>
      <c r="H15">
        <v>0.192</v>
      </c>
      <c r="I15">
        <v>14</v>
      </c>
      <c r="J15">
        <v>16.8</v>
      </c>
      <c r="K15">
        <v>2.6880000000000002</v>
      </c>
      <c r="L15" s="12">
        <v>145.32</v>
      </c>
      <c r="M15" s="14">
        <v>121.1</v>
      </c>
      <c r="O15" s="1">
        <v>1</v>
      </c>
      <c r="U15" t="s">
        <v>23</v>
      </c>
      <c r="X15">
        <v>30</v>
      </c>
      <c r="Y15">
        <v>10</v>
      </c>
      <c r="Z15">
        <v>3.5999999999999997E-2</v>
      </c>
    </row>
    <row r="16" spans="1:26" x14ac:dyDescent="0.35">
      <c r="C16" s="3" t="s">
        <v>34</v>
      </c>
      <c r="D16">
        <v>5200868425</v>
      </c>
      <c r="E16" t="s">
        <v>25</v>
      </c>
      <c r="F16">
        <v>1.2</v>
      </c>
      <c r="G16">
        <v>180</v>
      </c>
      <c r="H16">
        <v>0.216</v>
      </c>
      <c r="I16">
        <v>12</v>
      </c>
      <c r="J16">
        <v>14.399999999999999</v>
      </c>
      <c r="K16">
        <v>2.5920000000000001</v>
      </c>
      <c r="L16" s="12">
        <v>164.4</v>
      </c>
      <c r="M16" s="14">
        <v>137</v>
      </c>
      <c r="O16" s="1">
        <v>1</v>
      </c>
      <c r="U16" t="s">
        <v>23</v>
      </c>
      <c r="X16">
        <v>30</v>
      </c>
      <c r="Y16">
        <v>10</v>
      </c>
      <c r="Z16">
        <v>3.5999999999999997E-2</v>
      </c>
    </row>
    <row r="17" spans="3:26" x14ac:dyDescent="0.35">
      <c r="C17" s="3" t="s">
        <v>35</v>
      </c>
      <c r="D17">
        <v>5200868426</v>
      </c>
      <c r="E17" t="s">
        <v>25</v>
      </c>
      <c r="F17">
        <v>1.2</v>
      </c>
      <c r="G17">
        <v>200</v>
      </c>
      <c r="H17">
        <v>0.24</v>
      </c>
      <c r="I17">
        <v>12</v>
      </c>
      <c r="J17">
        <v>14.399999999999999</v>
      </c>
      <c r="K17">
        <v>2.88</v>
      </c>
      <c r="L17" s="12">
        <v>181.61999999999998</v>
      </c>
      <c r="M17" s="14">
        <v>151.35</v>
      </c>
      <c r="O17" s="1">
        <v>1</v>
      </c>
      <c r="U17" t="s">
        <v>23</v>
      </c>
      <c r="X17">
        <v>30</v>
      </c>
      <c r="Y17">
        <v>10</v>
      </c>
      <c r="Z17">
        <v>3.5999999999999997E-2</v>
      </c>
    </row>
    <row r="18" spans="3:26" x14ac:dyDescent="0.35">
      <c r="C18" s="3" t="s">
        <v>36</v>
      </c>
      <c r="D18">
        <v>5200868427</v>
      </c>
      <c r="E18" t="s">
        <v>25</v>
      </c>
      <c r="F18">
        <v>0.6</v>
      </c>
      <c r="G18">
        <v>220</v>
      </c>
      <c r="H18">
        <v>0.13200000000000001</v>
      </c>
      <c r="I18">
        <v>22</v>
      </c>
      <c r="J18">
        <v>13.2</v>
      </c>
      <c r="K18">
        <v>2.9039999999999999</v>
      </c>
      <c r="L18" s="12">
        <v>100.46999999999998</v>
      </c>
      <c r="M18" s="14">
        <v>167.45</v>
      </c>
      <c r="O18" s="1">
        <v>1</v>
      </c>
      <c r="U18" t="s">
        <v>23</v>
      </c>
      <c r="X18">
        <v>30</v>
      </c>
      <c r="Y18">
        <v>10</v>
      </c>
      <c r="Z18">
        <v>3.5999999999999997E-2</v>
      </c>
    </row>
    <row r="19" spans="3:26" x14ac:dyDescent="0.35">
      <c r="C19" s="3" t="s">
        <v>37</v>
      </c>
      <c r="D19">
        <v>5200868428</v>
      </c>
      <c r="E19" t="s">
        <v>25</v>
      </c>
      <c r="F19">
        <v>0.6</v>
      </c>
      <c r="G19">
        <v>240</v>
      </c>
      <c r="H19">
        <v>0.14399999999999999</v>
      </c>
      <c r="I19">
        <v>20</v>
      </c>
      <c r="J19">
        <v>12</v>
      </c>
      <c r="K19">
        <v>2.88</v>
      </c>
      <c r="L19" s="12">
        <v>109.61999999999999</v>
      </c>
      <c r="M19" s="14">
        <v>182.7</v>
      </c>
      <c r="O19" s="1">
        <v>1</v>
      </c>
      <c r="U19" t="s">
        <v>23</v>
      </c>
      <c r="X19">
        <v>30</v>
      </c>
      <c r="Y19">
        <v>10</v>
      </c>
      <c r="Z19">
        <v>3.5999999999999997E-2</v>
      </c>
    </row>
    <row r="20" spans="3:26" x14ac:dyDescent="0.35">
      <c r="C20" s="3" t="s">
        <v>38</v>
      </c>
      <c r="D20">
        <v>5200868429</v>
      </c>
      <c r="E20" t="s">
        <v>25</v>
      </c>
      <c r="F20">
        <v>0.6</v>
      </c>
      <c r="G20">
        <v>250</v>
      </c>
      <c r="H20">
        <v>0.15</v>
      </c>
      <c r="I20">
        <v>20</v>
      </c>
      <c r="J20">
        <v>12</v>
      </c>
      <c r="K20">
        <v>3</v>
      </c>
      <c r="L20" s="12">
        <v>114.18</v>
      </c>
      <c r="M20" s="14">
        <v>190.3</v>
      </c>
      <c r="O20" s="1">
        <v>1</v>
      </c>
      <c r="U20" t="s">
        <v>23</v>
      </c>
      <c r="X20">
        <v>30</v>
      </c>
      <c r="Y20">
        <v>10</v>
      </c>
      <c r="Z20">
        <v>3.5999999999999997E-2</v>
      </c>
    </row>
    <row r="21" spans="3:26" x14ac:dyDescent="0.35">
      <c r="C21" s="3"/>
      <c r="L21" s="12"/>
      <c r="M21" s="14"/>
      <c r="O21" s="1">
        <v>1</v>
      </c>
      <c r="U21" t="s">
        <v>23</v>
      </c>
    </row>
    <row r="22" spans="3:26" x14ac:dyDescent="0.35">
      <c r="C22" s="3" t="s">
        <v>39</v>
      </c>
      <c r="D22">
        <v>5200868430</v>
      </c>
      <c r="E22" t="s">
        <v>40</v>
      </c>
      <c r="F22">
        <v>3.6</v>
      </c>
      <c r="G22">
        <v>50</v>
      </c>
      <c r="H22">
        <v>0.18</v>
      </c>
      <c r="I22">
        <v>16</v>
      </c>
      <c r="J22">
        <v>57.6</v>
      </c>
      <c r="K22">
        <v>2.88</v>
      </c>
      <c r="L22" s="12">
        <v>144</v>
      </c>
      <c r="M22" s="14">
        <v>40</v>
      </c>
      <c r="O22" s="1">
        <v>1</v>
      </c>
      <c r="U22" t="s">
        <v>23</v>
      </c>
      <c r="X22">
        <v>20</v>
      </c>
      <c r="Y22">
        <v>10</v>
      </c>
      <c r="Z22">
        <v>3.5000000000000003E-2</v>
      </c>
    </row>
    <row r="23" spans="3:26" x14ac:dyDescent="0.35">
      <c r="C23" s="3" t="s">
        <v>41</v>
      </c>
      <c r="D23">
        <v>5200868431</v>
      </c>
      <c r="E23" t="s">
        <v>40</v>
      </c>
      <c r="F23">
        <v>3</v>
      </c>
      <c r="G23">
        <v>60</v>
      </c>
      <c r="H23">
        <v>0.18</v>
      </c>
      <c r="I23">
        <v>16</v>
      </c>
      <c r="J23">
        <v>48</v>
      </c>
      <c r="K23">
        <v>2.88</v>
      </c>
      <c r="L23" s="12">
        <v>136.80000000000001</v>
      </c>
      <c r="M23" s="14">
        <v>45.6</v>
      </c>
      <c r="O23" s="1">
        <v>1</v>
      </c>
      <c r="U23" t="s">
        <v>23</v>
      </c>
      <c r="X23">
        <v>20</v>
      </c>
      <c r="Y23">
        <v>10</v>
      </c>
      <c r="Z23">
        <v>3.5000000000000003E-2</v>
      </c>
    </row>
    <row r="24" spans="3:26" x14ac:dyDescent="0.35">
      <c r="C24" s="3" t="s">
        <v>42</v>
      </c>
      <c r="D24">
        <v>5200868432</v>
      </c>
      <c r="E24" t="s">
        <v>40</v>
      </c>
      <c r="F24">
        <v>1.8000000000000003</v>
      </c>
      <c r="G24">
        <v>80</v>
      </c>
      <c r="H24">
        <v>0.14400000000000002</v>
      </c>
      <c r="I24">
        <v>20</v>
      </c>
      <c r="J24">
        <v>36.000000000000007</v>
      </c>
      <c r="K24">
        <v>2.8800000000000003</v>
      </c>
      <c r="L24" s="12">
        <v>104.04</v>
      </c>
      <c r="M24" s="14">
        <v>57.8</v>
      </c>
      <c r="O24" s="1">
        <v>1</v>
      </c>
      <c r="U24" t="s">
        <v>23</v>
      </c>
      <c r="X24">
        <v>20</v>
      </c>
      <c r="Y24">
        <v>10</v>
      </c>
      <c r="Z24">
        <v>3.5000000000000003E-2</v>
      </c>
    </row>
    <row r="25" spans="3:26" x14ac:dyDescent="0.35">
      <c r="C25" s="3" t="s">
        <v>43</v>
      </c>
      <c r="D25">
        <v>5200868433</v>
      </c>
      <c r="E25" t="s">
        <v>44</v>
      </c>
      <c r="F25">
        <v>2.4</v>
      </c>
      <c r="G25">
        <v>100</v>
      </c>
      <c r="H25">
        <v>0.24</v>
      </c>
      <c r="I25">
        <v>12</v>
      </c>
      <c r="J25">
        <v>28.799999999999997</v>
      </c>
      <c r="K25">
        <v>2.88</v>
      </c>
      <c r="L25" s="12">
        <v>165.6</v>
      </c>
      <c r="M25" s="14">
        <v>69</v>
      </c>
      <c r="O25" s="1">
        <v>1</v>
      </c>
      <c r="U25" t="s">
        <v>23</v>
      </c>
      <c r="X25">
        <v>20</v>
      </c>
      <c r="Y25">
        <v>10</v>
      </c>
      <c r="Z25">
        <v>3.5000000000000003E-2</v>
      </c>
    </row>
    <row r="26" spans="3:26" x14ac:dyDescent="0.35">
      <c r="C26" s="3" t="s">
        <v>45</v>
      </c>
      <c r="D26">
        <v>5200868434</v>
      </c>
      <c r="E26" t="s">
        <v>44</v>
      </c>
      <c r="F26">
        <v>1.2</v>
      </c>
      <c r="G26">
        <v>120</v>
      </c>
      <c r="H26">
        <v>0.14399999999999999</v>
      </c>
      <c r="I26">
        <v>20</v>
      </c>
      <c r="J26">
        <v>24</v>
      </c>
      <c r="K26">
        <v>2.88</v>
      </c>
      <c r="L26" s="12">
        <v>99.96</v>
      </c>
      <c r="M26" s="14">
        <v>83.3</v>
      </c>
      <c r="O26" s="1">
        <v>1</v>
      </c>
      <c r="U26" t="s">
        <v>23</v>
      </c>
      <c r="X26">
        <v>20</v>
      </c>
      <c r="Y26">
        <v>10</v>
      </c>
      <c r="Z26">
        <v>3.5000000000000003E-2</v>
      </c>
    </row>
    <row r="27" spans="3:26" x14ac:dyDescent="0.35">
      <c r="C27" s="3" t="s">
        <v>46</v>
      </c>
      <c r="D27">
        <v>5200868435</v>
      </c>
      <c r="E27" t="s">
        <v>44</v>
      </c>
      <c r="F27">
        <v>1.2000000000000004</v>
      </c>
      <c r="G27">
        <v>140</v>
      </c>
      <c r="H27">
        <v>0.16800000000000007</v>
      </c>
      <c r="I27">
        <v>16</v>
      </c>
      <c r="J27">
        <v>19.200000000000006</v>
      </c>
      <c r="K27">
        <v>2.6880000000000011</v>
      </c>
      <c r="L27" s="12">
        <v>116.64000000000004</v>
      </c>
      <c r="M27" s="14">
        <v>97.2</v>
      </c>
      <c r="O27" s="1">
        <v>1</v>
      </c>
      <c r="U27" t="s">
        <v>23</v>
      </c>
      <c r="X27">
        <v>20</v>
      </c>
      <c r="Y27">
        <v>10</v>
      </c>
      <c r="Z27">
        <v>3.5000000000000003E-2</v>
      </c>
    </row>
    <row r="28" spans="3:26" x14ac:dyDescent="0.35">
      <c r="C28" s="3" t="s">
        <v>47</v>
      </c>
      <c r="D28">
        <v>5200868436</v>
      </c>
      <c r="E28" t="s">
        <v>44</v>
      </c>
      <c r="F28">
        <v>1.2</v>
      </c>
      <c r="G28">
        <v>150</v>
      </c>
      <c r="H28">
        <v>0.18</v>
      </c>
      <c r="I28">
        <v>16</v>
      </c>
      <c r="J28">
        <v>19.2</v>
      </c>
      <c r="K28">
        <v>2.88</v>
      </c>
      <c r="L28" s="12">
        <v>125.28</v>
      </c>
      <c r="M28" s="14">
        <v>104.4</v>
      </c>
      <c r="O28" s="1">
        <v>1</v>
      </c>
      <c r="U28" t="s">
        <v>23</v>
      </c>
      <c r="X28">
        <v>20</v>
      </c>
      <c r="Y28">
        <v>10</v>
      </c>
      <c r="Z28">
        <v>3.5000000000000003E-2</v>
      </c>
    </row>
    <row r="29" spans="3:26" x14ac:dyDescent="0.35">
      <c r="C29" s="3" t="s">
        <v>48</v>
      </c>
      <c r="D29">
        <v>5200868437</v>
      </c>
      <c r="E29" t="s">
        <v>44</v>
      </c>
      <c r="F29">
        <v>1.2000000000000002</v>
      </c>
      <c r="G29">
        <v>160</v>
      </c>
      <c r="H29">
        <v>0.19200000000000003</v>
      </c>
      <c r="I29">
        <v>14</v>
      </c>
      <c r="J29">
        <v>16.800000000000004</v>
      </c>
      <c r="K29">
        <v>2.6880000000000006</v>
      </c>
      <c r="L29" s="12">
        <v>134.52000000000001</v>
      </c>
      <c r="M29" s="14">
        <v>112.1</v>
      </c>
      <c r="O29" s="1">
        <v>1</v>
      </c>
      <c r="U29" t="s">
        <v>23</v>
      </c>
      <c r="X29">
        <v>20</v>
      </c>
      <c r="Y29">
        <v>10</v>
      </c>
      <c r="Z29">
        <v>3.5000000000000003E-2</v>
      </c>
    </row>
    <row r="30" spans="3:26" x14ac:dyDescent="0.35">
      <c r="C30" s="3" t="s">
        <v>49</v>
      </c>
      <c r="D30">
        <v>5200910663</v>
      </c>
      <c r="E30" t="s">
        <v>44</v>
      </c>
      <c r="F30">
        <v>1.2</v>
      </c>
      <c r="G30">
        <v>180</v>
      </c>
      <c r="H30">
        <v>0.216</v>
      </c>
      <c r="I30">
        <v>12</v>
      </c>
      <c r="J30">
        <v>14.399999999999999</v>
      </c>
      <c r="K30">
        <v>2.5920000000000001</v>
      </c>
      <c r="L30" s="12">
        <v>151.32</v>
      </c>
      <c r="M30" s="14">
        <v>126.1</v>
      </c>
      <c r="O30" s="1">
        <v>1</v>
      </c>
      <c r="U30" t="s">
        <v>23</v>
      </c>
      <c r="X30">
        <v>20</v>
      </c>
      <c r="Y30">
        <v>10</v>
      </c>
      <c r="Z30">
        <v>3.5000000000000003E-2</v>
      </c>
    </row>
    <row r="31" spans="3:26" x14ac:dyDescent="0.35">
      <c r="C31" s="3" t="s">
        <v>50</v>
      </c>
      <c r="D31">
        <v>5200868439</v>
      </c>
      <c r="E31" t="s">
        <v>44</v>
      </c>
      <c r="F31">
        <v>1.2</v>
      </c>
      <c r="G31">
        <v>200</v>
      </c>
      <c r="H31">
        <v>0.24</v>
      </c>
      <c r="I31">
        <v>12</v>
      </c>
      <c r="J31">
        <v>14.399999999999999</v>
      </c>
      <c r="K31">
        <v>2.88</v>
      </c>
      <c r="L31" s="12">
        <v>165.6</v>
      </c>
      <c r="M31" s="14">
        <v>138</v>
      </c>
      <c r="O31" s="1">
        <v>1</v>
      </c>
      <c r="U31" t="s">
        <v>23</v>
      </c>
      <c r="X31">
        <v>20</v>
      </c>
      <c r="Y31">
        <v>10</v>
      </c>
      <c r="Z31">
        <v>3.5000000000000003E-2</v>
      </c>
    </row>
    <row r="32" spans="3:26" x14ac:dyDescent="0.35">
      <c r="C32" s="3" t="s">
        <v>51</v>
      </c>
      <c r="D32">
        <v>5200868440</v>
      </c>
      <c r="E32" t="s">
        <v>44</v>
      </c>
      <c r="F32">
        <v>0.60000000000000009</v>
      </c>
      <c r="G32">
        <v>220</v>
      </c>
      <c r="H32">
        <v>0.13200000000000003</v>
      </c>
      <c r="I32">
        <v>22</v>
      </c>
      <c r="J32">
        <v>13.200000000000003</v>
      </c>
      <c r="K32">
        <v>2.9040000000000008</v>
      </c>
      <c r="L32" s="12">
        <v>92.460000000000008</v>
      </c>
      <c r="M32" s="14">
        <v>154.1</v>
      </c>
      <c r="O32" s="1">
        <v>1</v>
      </c>
      <c r="U32" t="s">
        <v>23</v>
      </c>
      <c r="X32">
        <v>20</v>
      </c>
      <c r="Y32">
        <v>10</v>
      </c>
      <c r="Z32">
        <v>3.5000000000000003E-2</v>
      </c>
    </row>
    <row r="33" spans="1:26" x14ac:dyDescent="0.35">
      <c r="C33" s="3" t="s">
        <v>52</v>
      </c>
      <c r="D33">
        <v>5200868441</v>
      </c>
      <c r="E33" t="s">
        <v>44</v>
      </c>
      <c r="F33">
        <v>0.6</v>
      </c>
      <c r="G33">
        <v>240</v>
      </c>
      <c r="H33">
        <v>0.14399999999999999</v>
      </c>
      <c r="I33">
        <v>20</v>
      </c>
      <c r="J33">
        <v>12</v>
      </c>
      <c r="K33">
        <v>2.88</v>
      </c>
      <c r="L33" s="12">
        <v>100.86</v>
      </c>
      <c r="M33" s="14">
        <v>168.1</v>
      </c>
      <c r="O33" s="1">
        <v>1</v>
      </c>
      <c r="U33" t="s">
        <v>23</v>
      </c>
      <c r="X33">
        <v>20</v>
      </c>
      <c r="Y33">
        <v>10</v>
      </c>
      <c r="Z33">
        <v>3.5000000000000003E-2</v>
      </c>
    </row>
    <row r="34" spans="1:26" x14ac:dyDescent="0.35">
      <c r="C34" s="3" t="s">
        <v>53</v>
      </c>
      <c r="D34">
        <v>5200868442</v>
      </c>
      <c r="E34" t="s">
        <v>44</v>
      </c>
      <c r="F34">
        <v>0.6</v>
      </c>
      <c r="G34">
        <v>250</v>
      </c>
      <c r="H34">
        <v>0.15</v>
      </c>
      <c r="I34">
        <v>20</v>
      </c>
      <c r="J34">
        <v>12</v>
      </c>
      <c r="K34">
        <v>3</v>
      </c>
      <c r="L34" s="12">
        <v>105</v>
      </c>
      <c r="M34" s="14">
        <v>175</v>
      </c>
      <c r="O34" s="1">
        <v>1</v>
      </c>
      <c r="U34" t="s">
        <v>23</v>
      </c>
      <c r="X34">
        <v>20</v>
      </c>
      <c r="Y34">
        <v>10</v>
      </c>
      <c r="Z34">
        <v>3.5000000000000003E-2</v>
      </c>
    </row>
    <row r="35" spans="1:26" x14ac:dyDescent="0.35">
      <c r="C35" s="3"/>
      <c r="L35" s="12"/>
      <c r="M35" s="14"/>
      <c r="O35" s="1"/>
    </row>
    <row r="36" spans="1:26" x14ac:dyDescent="0.35">
      <c r="C36" s="3" t="s">
        <v>88</v>
      </c>
      <c r="D36">
        <v>5200937377</v>
      </c>
      <c r="E36" t="s">
        <v>93</v>
      </c>
      <c r="F36">
        <v>2.4</v>
      </c>
      <c r="G36" s="48">
        <v>100</v>
      </c>
      <c r="H36" s="49">
        <v>0.24</v>
      </c>
      <c r="I36" s="48">
        <v>12</v>
      </c>
      <c r="J36" s="48">
        <v>28.799999999999997</v>
      </c>
      <c r="K36" s="48">
        <v>2.88</v>
      </c>
      <c r="L36" s="12">
        <v>153.96</v>
      </c>
      <c r="M36" s="14">
        <v>64.150000000000006</v>
      </c>
      <c r="O36" s="46">
        <v>1</v>
      </c>
      <c r="U36" t="s">
        <v>23</v>
      </c>
      <c r="X36">
        <v>15</v>
      </c>
      <c r="Y36">
        <v>7.5</v>
      </c>
      <c r="Z36">
        <v>3.5000000000000003E-2</v>
      </c>
    </row>
    <row r="37" spans="1:26" x14ac:dyDescent="0.35">
      <c r="C37" s="3" t="s">
        <v>89</v>
      </c>
      <c r="D37">
        <v>5200937378</v>
      </c>
      <c r="E37" t="s">
        <v>93</v>
      </c>
      <c r="F37">
        <v>2.4</v>
      </c>
      <c r="G37" s="48">
        <v>120</v>
      </c>
      <c r="H37" s="49">
        <v>0.28799999999999998</v>
      </c>
      <c r="I37" s="48">
        <v>10</v>
      </c>
      <c r="J37" s="48">
        <v>24</v>
      </c>
      <c r="K37" s="48">
        <v>2.88</v>
      </c>
      <c r="L37" s="12">
        <v>180.83999999999997</v>
      </c>
      <c r="M37" s="14">
        <v>75.349999999999994</v>
      </c>
      <c r="O37" s="46">
        <v>1</v>
      </c>
      <c r="U37" t="s">
        <v>23</v>
      </c>
      <c r="X37">
        <v>15</v>
      </c>
      <c r="Y37">
        <v>7.5</v>
      </c>
      <c r="Z37">
        <v>3.5000000000000003E-2</v>
      </c>
    </row>
    <row r="38" spans="1:26" x14ac:dyDescent="0.35">
      <c r="C38" s="3" t="s">
        <v>90</v>
      </c>
      <c r="D38">
        <v>5200937379</v>
      </c>
      <c r="E38" t="s">
        <v>93</v>
      </c>
      <c r="F38">
        <v>1.8</v>
      </c>
      <c r="G38" s="48">
        <v>140</v>
      </c>
      <c r="H38" s="49">
        <v>0.252</v>
      </c>
      <c r="I38" s="48">
        <v>10</v>
      </c>
      <c r="J38" s="48">
        <v>18</v>
      </c>
      <c r="K38" s="48">
        <v>2.52</v>
      </c>
      <c r="L38" s="12">
        <v>160.38</v>
      </c>
      <c r="M38" s="14">
        <v>89.100000000000009</v>
      </c>
      <c r="O38" s="46">
        <v>1</v>
      </c>
      <c r="U38" t="s">
        <v>23</v>
      </c>
      <c r="X38">
        <v>15</v>
      </c>
      <c r="Y38">
        <v>7.5</v>
      </c>
      <c r="Z38">
        <v>3.5000000000000003E-2</v>
      </c>
    </row>
    <row r="39" spans="1:26" x14ac:dyDescent="0.35">
      <c r="C39" s="3" t="s">
        <v>91</v>
      </c>
      <c r="D39">
        <v>5200937380</v>
      </c>
      <c r="E39" t="s">
        <v>93</v>
      </c>
      <c r="F39">
        <v>1.8</v>
      </c>
      <c r="G39" s="48">
        <v>150</v>
      </c>
      <c r="H39" s="49">
        <v>0.27</v>
      </c>
      <c r="I39" s="48">
        <v>10</v>
      </c>
      <c r="J39" s="48">
        <v>18</v>
      </c>
      <c r="K39" s="48">
        <v>2.7</v>
      </c>
      <c r="L39" s="12">
        <v>170.46</v>
      </c>
      <c r="M39" s="14">
        <v>94.7</v>
      </c>
      <c r="O39" s="46">
        <v>1</v>
      </c>
      <c r="U39" t="s">
        <v>23</v>
      </c>
      <c r="X39">
        <v>15</v>
      </c>
      <c r="Y39">
        <v>7.5</v>
      </c>
      <c r="Z39">
        <v>3.5000000000000003E-2</v>
      </c>
    </row>
    <row r="40" spans="1:26" x14ac:dyDescent="0.35">
      <c r="C40" s="38" t="s">
        <v>92</v>
      </c>
      <c r="D40">
        <v>5200937381</v>
      </c>
      <c r="E40" t="s">
        <v>93</v>
      </c>
      <c r="F40">
        <v>1.2</v>
      </c>
      <c r="G40" s="48">
        <v>200</v>
      </c>
      <c r="H40" s="49">
        <v>0.24</v>
      </c>
      <c r="I40" s="48">
        <v>12</v>
      </c>
      <c r="J40" s="48">
        <v>14.399999999999999</v>
      </c>
      <c r="K40" s="48">
        <v>2.88</v>
      </c>
      <c r="L40" s="12">
        <v>150.66</v>
      </c>
      <c r="M40" s="14">
        <v>125.55</v>
      </c>
      <c r="O40" s="46">
        <v>1</v>
      </c>
      <c r="U40" t="s">
        <v>23</v>
      </c>
      <c r="X40">
        <v>15</v>
      </c>
      <c r="Y40">
        <v>7.5</v>
      </c>
      <c r="Z40">
        <v>3.5000000000000003E-2</v>
      </c>
    </row>
    <row r="41" spans="1:26" x14ac:dyDescent="0.35">
      <c r="C41" s="38"/>
      <c r="L41" s="12"/>
      <c r="M41" s="14"/>
      <c r="O41" s="46"/>
    </row>
    <row r="42" spans="1:26" x14ac:dyDescent="0.35">
      <c r="C42" s="47" t="s">
        <v>54</v>
      </c>
      <c r="L42" s="12"/>
      <c r="M42" s="14"/>
      <c r="O42" s="46"/>
    </row>
    <row r="43" spans="1:26" x14ac:dyDescent="0.35">
      <c r="A43" s="161" t="s">
        <v>56</v>
      </c>
      <c r="C43" s="3"/>
    </row>
    <row r="44" spans="1:26" ht="29" x14ac:dyDescent="0.35">
      <c r="A44" s="161"/>
      <c r="L44" s="17" t="s">
        <v>55</v>
      </c>
    </row>
    <row r="45" spans="1:26" ht="15.75" customHeight="1" x14ac:dyDescent="0.35">
      <c r="C45" s="3" t="s">
        <v>103</v>
      </c>
      <c r="D45">
        <v>5200936090</v>
      </c>
      <c r="E45" t="s">
        <v>94</v>
      </c>
      <c r="F45" s="1">
        <v>25</v>
      </c>
      <c r="L45" s="11">
        <v>270.48</v>
      </c>
      <c r="O45" s="24">
        <v>0.25</v>
      </c>
      <c r="U45" t="s">
        <v>57</v>
      </c>
    </row>
    <row r="48" spans="1:26" x14ac:dyDescent="0.35">
      <c r="C48" s="16" t="s">
        <v>160</v>
      </c>
      <c r="D48" s="243">
        <v>5200959196</v>
      </c>
      <c r="E48" s="10" t="s">
        <v>161</v>
      </c>
      <c r="F48" s="46">
        <v>25</v>
      </c>
      <c r="L48" s="11">
        <v>195.60000000000002</v>
      </c>
      <c r="O48" s="46">
        <v>2.5</v>
      </c>
    </row>
    <row r="49" spans="1:24" x14ac:dyDescent="0.35">
      <c r="C49" s="16" t="s">
        <v>162</v>
      </c>
      <c r="D49" s="243">
        <v>5200959198</v>
      </c>
      <c r="E49" s="10" t="s">
        <v>163</v>
      </c>
      <c r="F49" s="46">
        <v>25</v>
      </c>
      <c r="L49" s="11">
        <v>195.60000000000002</v>
      </c>
      <c r="O49" s="46">
        <v>2.5</v>
      </c>
    </row>
    <row r="50" spans="1:24" x14ac:dyDescent="0.35">
      <c r="C50" s="16" t="s">
        <v>164</v>
      </c>
      <c r="D50" s="243">
        <v>5200959195</v>
      </c>
      <c r="E50" s="10" t="s">
        <v>165</v>
      </c>
      <c r="F50" s="46">
        <v>25</v>
      </c>
      <c r="L50" s="11">
        <v>195.60000000000002</v>
      </c>
      <c r="O50" s="46">
        <v>2.5</v>
      </c>
    </row>
    <row r="51" spans="1:24" x14ac:dyDescent="0.35">
      <c r="C51" s="16" t="s">
        <v>166</v>
      </c>
      <c r="D51" s="243">
        <v>5200959197</v>
      </c>
      <c r="E51" s="10" t="s">
        <v>167</v>
      </c>
      <c r="F51" s="46">
        <v>25</v>
      </c>
      <c r="L51" s="11">
        <v>195.60000000000002</v>
      </c>
      <c r="O51" s="46">
        <v>2.5</v>
      </c>
    </row>
    <row r="53" spans="1:24" x14ac:dyDescent="0.35">
      <c r="C53" s="3" t="s">
        <v>156</v>
      </c>
      <c r="D53" s="10">
        <v>5200936088</v>
      </c>
      <c r="E53" s="10" t="s">
        <v>99</v>
      </c>
      <c r="F53" s="1">
        <v>25</v>
      </c>
      <c r="L53" s="11">
        <v>289.33999999999997</v>
      </c>
      <c r="O53" s="1">
        <v>2.5</v>
      </c>
      <c r="U53" t="s">
        <v>57</v>
      </c>
    </row>
    <row r="54" spans="1:24" x14ac:dyDescent="0.35">
      <c r="C54" s="3" t="s">
        <v>157</v>
      </c>
      <c r="D54">
        <v>5200936089</v>
      </c>
      <c r="E54" s="10" t="s">
        <v>98</v>
      </c>
      <c r="F54" s="1">
        <v>25</v>
      </c>
      <c r="L54" s="11">
        <v>289.33999999999997</v>
      </c>
      <c r="O54" s="1">
        <v>2.5</v>
      </c>
      <c r="U54" t="s">
        <v>57</v>
      </c>
    </row>
    <row r="55" spans="1:24" x14ac:dyDescent="0.35">
      <c r="C55" s="3" t="s">
        <v>158</v>
      </c>
      <c r="D55">
        <v>5200936087</v>
      </c>
      <c r="E55" s="10" t="s">
        <v>97</v>
      </c>
      <c r="F55" s="1">
        <v>25</v>
      </c>
      <c r="L55" s="11">
        <v>289.33999999999997</v>
      </c>
      <c r="O55" s="1">
        <v>2.5</v>
      </c>
      <c r="U55" t="s">
        <v>57</v>
      </c>
    </row>
    <row r="56" spans="1:24" x14ac:dyDescent="0.35">
      <c r="C56" s="3" t="s">
        <v>159</v>
      </c>
      <c r="D56">
        <v>5200928695</v>
      </c>
      <c r="E56" s="10" t="s">
        <v>96</v>
      </c>
      <c r="F56" s="1">
        <v>25</v>
      </c>
      <c r="L56" s="11">
        <v>289.33999999999997</v>
      </c>
      <c r="O56" s="1">
        <v>2.5</v>
      </c>
      <c r="U56" t="s">
        <v>57</v>
      </c>
    </row>
    <row r="58" spans="1:24" ht="29" x14ac:dyDescent="0.35">
      <c r="A58" s="13" t="s">
        <v>64</v>
      </c>
      <c r="F58" s="5" t="s">
        <v>58</v>
      </c>
      <c r="G58" s="5" t="s">
        <v>59</v>
      </c>
      <c r="L58" s="17" t="s">
        <v>55</v>
      </c>
      <c r="S58" s="4" t="s">
        <v>60</v>
      </c>
      <c r="T58" s="4" t="s">
        <v>61</v>
      </c>
      <c r="U58" s="4" t="s">
        <v>62</v>
      </c>
      <c r="V58" s="5" t="s">
        <v>63</v>
      </c>
      <c r="W58" s="4"/>
    </row>
    <row r="59" spans="1:24" x14ac:dyDescent="0.35">
      <c r="C59" t="s">
        <v>104</v>
      </c>
      <c r="D59">
        <v>5200935346</v>
      </c>
      <c r="E59" t="s">
        <v>65</v>
      </c>
      <c r="F59">
        <v>200</v>
      </c>
      <c r="G59">
        <v>135</v>
      </c>
      <c r="L59" s="44">
        <v>395.25000000000006</v>
      </c>
      <c r="O59" s="1">
        <v>6</v>
      </c>
      <c r="S59" s="19">
        <v>45</v>
      </c>
      <c r="T59" s="19">
        <v>45</v>
      </c>
      <c r="U59" s="19">
        <v>45</v>
      </c>
      <c r="V59" s="19">
        <v>75</v>
      </c>
      <c r="X59" t="s">
        <v>58</v>
      </c>
    </row>
    <row r="60" spans="1:24" x14ac:dyDescent="0.35">
      <c r="C60" t="s">
        <v>105</v>
      </c>
      <c r="D60">
        <v>5200935347</v>
      </c>
      <c r="E60" t="s">
        <v>65</v>
      </c>
      <c r="F60">
        <v>200</v>
      </c>
      <c r="G60">
        <v>155</v>
      </c>
      <c r="L60" s="44">
        <v>429.95000000000005</v>
      </c>
      <c r="O60" s="1">
        <v>6</v>
      </c>
      <c r="S60" s="19">
        <v>45</v>
      </c>
      <c r="T60" s="19">
        <v>45</v>
      </c>
      <c r="U60" s="19">
        <v>45</v>
      </c>
      <c r="V60" s="19">
        <v>75</v>
      </c>
      <c r="X60" t="s">
        <v>58</v>
      </c>
    </row>
    <row r="61" spans="1:24" x14ac:dyDescent="0.35">
      <c r="C61" t="s">
        <v>106</v>
      </c>
      <c r="D61">
        <v>5200935348</v>
      </c>
      <c r="E61" t="s">
        <v>65</v>
      </c>
      <c r="F61">
        <v>200</v>
      </c>
      <c r="G61">
        <v>175</v>
      </c>
      <c r="L61" s="44">
        <v>467.40000000000003</v>
      </c>
      <c r="O61" s="1">
        <v>6</v>
      </c>
      <c r="S61" s="19">
        <v>45</v>
      </c>
      <c r="T61" s="19">
        <v>45</v>
      </c>
      <c r="U61" s="19">
        <v>45</v>
      </c>
      <c r="V61" s="19">
        <v>75</v>
      </c>
      <c r="X61" t="s">
        <v>58</v>
      </c>
    </row>
    <row r="62" spans="1:24" x14ac:dyDescent="0.35">
      <c r="C62" t="s">
        <v>107</v>
      </c>
      <c r="D62">
        <v>5200935349</v>
      </c>
      <c r="E62" t="s">
        <v>65</v>
      </c>
      <c r="F62">
        <v>200</v>
      </c>
      <c r="G62">
        <v>195</v>
      </c>
      <c r="L62" s="44">
        <v>473.95000000000005</v>
      </c>
      <c r="O62" s="1">
        <v>6</v>
      </c>
      <c r="S62" s="19">
        <v>45</v>
      </c>
      <c r="T62" s="19">
        <v>45</v>
      </c>
      <c r="U62" s="19">
        <v>45</v>
      </c>
      <c r="V62" s="19">
        <v>75</v>
      </c>
      <c r="X62" t="s">
        <v>58</v>
      </c>
    </row>
    <row r="63" spans="1:24" x14ac:dyDescent="0.35">
      <c r="C63" t="s">
        <v>108</v>
      </c>
      <c r="D63">
        <v>5200935350</v>
      </c>
      <c r="E63" t="s">
        <v>65</v>
      </c>
      <c r="F63">
        <v>100</v>
      </c>
      <c r="G63">
        <v>215</v>
      </c>
      <c r="L63" s="44">
        <v>303.3</v>
      </c>
      <c r="O63" s="1">
        <v>6</v>
      </c>
      <c r="S63" s="19">
        <v>45</v>
      </c>
      <c r="T63" s="19">
        <v>45</v>
      </c>
      <c r="U63" s="19">
        <v>45</v>
      </c>
      <c r="V63" s="19">
        <v>75</v>
      </c>
      <c r="X63" t="s">
        <v>58</v>
      </c>
    </row>
    <row r="64" spans="1:24" x14ac:dyDescent="0.35">
      <c r="C64" t="s">
        <v>109</v>
      </c>
      <c r="D64">
        <v>5200935351</v>
      </c>
      <c r="E64" t="s">
        <v>65</v>
      </c>
      <c r="F64">
        <v>100</v>
      </c>
      <c r="G64">
        <v>235</v>
      </c>
      <c r="L64" s="44">
        <v>344.05</v>
      </c>
      <c r="O64" s="1">
        <v>6</v>
      </c>
      <c r="S64" s="19">
        <v>45</v>
      </c>
      <c r="T64" s="19">
        <v>45</v>
      </c>
      <c r="U64" s="19">
        <v>45</v>
      </c>
      <c r="V64" s="19">
        <v>75</v>
      </c>
      <c r="X64" t="s">
        <v>58</v>
      </c>
    </row>
    <row r="65" spans="3:24" x14ac:dyDescent="0.35">
      <c r="C65" t="s">
        <v>110</v>
      </c>
      <c r="D65">
        <v>5200935352</v>
      </c>
      <c r="E65" t="s">
        <v>65</v>
      </c>
      <c r="F65">
        <v>100</v>
      </c>
      <c r="G65">
        <v>255</v>
      </c>
      <c r="L65" s="44">
        <v>364.50000000000006</v>
      </c>
      <c r="O65" s="1">
        <v>6</v>
      </c>
      <c r="S65" s="19">
        <v>45</v>
      </c>
      <c r="T65" s="19">
        <v>45</v>
      </c>
      <c r="U65" s="19">
        <v>45</v>
      </c>
      <c r="V65" s="19">
        <v>75</v>
      </c>
      <c r="X65" t="s">
        <v>58</v>
      </c>
    </row>
    <row r="66" spans="3:24" x14ac:dyDescent="0.35">
      <c r="C66" t="s">
        <v>111</v>
      </c>
      <c r="D66">
        <v>5200935353</v>
      </c>
      <c r="E66" t="s">
        <v>65</v>
      </c>
      <c r="F66">
        <v>100</v>
      </c>
      <c r="G66">
        <v>275</v>
      </c>
      <c r="L66" s="44">
        <v>438.70000000000005</v>
      </c>
      <c r="O66" s="1">
        <v>6</v>
      </c>
      <c r="S66" s="19">
        <v>45</v>
      </c>
      <c r="T66" s="19">
        <v>45</v>
      </c>
      <c r="U66" s="19">
        <v>45</v>
      </c>
      <c r="V66" s="19">
        <v>75</v>
      </c>
      <c r="X66" t="s">
        <v>58</v>
      </c>
    </row>
    <row r="67" spans="3:24" x14ac:dyDescent="0.35">
      <c r="C67" t="s">
        <v>112</v>
      </c>
      <c r="D67">
        <v>5200935354</v>
      </c>
      <c r="E67" t="s">
        <v>65</v>
      </c>
      <c r="F67">
        <v>100</v>
      </c>
      <c r="G67">
        <v>295</v>
      </c>
      <c r="L67" s="44">
        <v>461.35</v>
      </c>
      <c r="O67" s="1">
        <v>6</v>
      </c>
      <c r="S67" s="19">
        <v>45</v>
      </c>
      <c r="T67" s="19">
        <v>45</v>
      </c>
      <c r="U67" s="19">
        <v>45</v>
      </c>
      <c r="V67" s="19">
        <v>75</v>
      </c>
      <c r="X67" t="s">
        <v>58</v>
      </c>
    </row>
    <row r="68" spans="3:24" x14ac:dyDescent="0.35">
      <c r="L68" s="44"/>
      <c r="O68" s="46"/>
      <c r="S68" s="19"/>
      <c r="T68" s="19"/>
      <c r="U68" s="19"/>
      <c r="V68" s="19"/>
    </row>
    <row r="69" spans="3:24" x14ac:dyDescent="0.35">
      <c r="C69" t="s">
        <v>168</v>
      </c>
      <c r="D69">
        <v>5200950482</v>
      </c>
      <c r="E69" t="s">
        <v>169</v>
      </c>
      <c r="F69">
        <v>200</v>
      </c>
      <c r="G69">
        <v>115</v>
      </c>
      <c r="L69" s="44">
        <v>430.6</v>
      </c>
      <c r="O69" s="46">
        <v>6</v>
      </c>
      <c r="S69" s="19">
        <v>45</v>
      </c>
      <c r="T69" s="19">
        <v>45</v>
      </c>
      <c r="U69" s="19">
        <v>45</v>
      </c>
      <c r="V69" s="19">
        <v>75</v>
      </c>
      <c r="X69" t="s">
        <v>58</v>
      </c>
    </row>
    <row r="70" spans="3:24" x14ac:dyDescent="0.35">
      <c r="C70" t="s">
        <v>170</v>
      </c>
      <c r="D70">
        <v>5200950485</v>
      </c>
      <c r="E70" t="s">
        <v>171</v>
      </c>
      <c r="F70">
        <v>200</v>
      </c>
      <c r="G70">
        <v>175</v>
      </c>
      <c r="L70" s="44">
        <v>542</v>
      </c>
      <c r="O70" s="46">
        <v>6</v>
      </c>
      <c r="S70" s="19">
        <v>45</v>
      </c>
      <c r="T70" s="19">
        <v>45</v>
      </c>
      <c r="U70" s="19">
        <v>45</v>
      </c>
      <c r="V70" s="19">
        <v>75</v>
      </c>
      <c r="X70" t="s">
        <v>58</v>
      </c>
    </row>
    <row r="71" spans="3:24" x14ac:dyDescent="0.35">
      <c r="C71" t="s">
        <v>172</v>
      </c>
      <c r="D71">
        <v>5200950487</v>
      </c>
      <c r="E71" t="s">
        <v>173</v>
      </c>
      <c r="F71">
        <v>100</v>
      </c>
      <c r="G71">
        <v>215</v>
      </c>
      <c r="L71" s="44">
        <v>383.05</v>
      </c>
      <c r="O71" s="46">
        <v>6</v>
      </c>
      <c r="S71" s="19">
        <v>45</v>
      </c>
      <c r="T71" s="19">
        <v>45</v>
      </c>
      <c r="U71" s="19">
        <v>45</v>
      </c>
      <c r="V71" s="19">
        <v>75</v>
      </c>
      <c r="X71" t="s">
        <v>58</v>
      </c>
    </row>
    <row r="72" spans="3:24" x14ac:dyDescent="0.35">
      <c r="C72" t="s">
        <v>174</v>
      </c>
      <c r="D72">
        <v>5200950490</v>
      </c>
      <c r="E72" t="s">
        <v>175</v>
      </c>
      <c r="F72">
        <v>100</v>
      </c>
      <c r="G72">
        <v>275</v>
      </c>
      <c r="L72" s="44">
        <v>479.95000000000005</v>
      </c>
      <c r="O72" s="46">
        <v>6</v>
      </c>
      <c r="S72" s="19">
        <v>45</v>
      </c>
      <c r="T72" s="19">
        <v>45</v>
      </c>
      <c r="U72" s="19">
        <v>45</v>
      </c>
      <c r="V72" s="19">
        <v>75</v>
      </c>
      <c r="X72" t="s">
        <v>58</v>
      </c>
    </row>
    <row r="73" spans="3:24" x14ac:dyDescent="0.35">
      <c r="C73" t="s">
        <v>176</v>
      </c>
      <c r="D73">
        <v>5200950492</v>
      </c>
      <c r="E73" t="s">
        <v>177</v>
      </c>
      <c r="F73">
        <v>100</v>
      </c>
      <c r="G73">
        <v>335</v>
      </c>
      <c r="L73" s="44">
        <v>667.3</v>
      </c>
      <c r="O73" s="46">
        <v>6</v>
      </c>
      <c r="S73" s="19">
        <v>45</v>
      </c>
      <c r="T73" s="19">
        <v>45</v>
      </c>
      <c r="U73" s="19">
        <v>45</v>
      </c>
      <c r="V73" s="19">
        <v>75</v>
      </c>
      <c r="X73" t="s">
        <v>58</v>
      </c>
    </row>
    <row r="74" spans="3:24" x14ac:dyDescent="0.35">
      <c r="L74" s="44"/>
      <c r="O74" s="46"/>
      <c r="S74" s="19"/>
      <c r="T74" s="19"/>
      <c r="U74" s="19"/>
      <c r="V74" s="19"/>
    </row>
    <row r="75" spans="3:24" x14ac:dyDescent="0.35">
      <c r="C75" t="s">
        <v>178</v>
      </c>
      <c r="D75">
        <v>5200950501</v>
      </c>
      <c r="E75" t="s">
        <v>179</v>
      </c>
      <c r="F75">
        <v>250</v>
      </c>
      <c r="G75">
        <v>120</v>
      </c>
      <c r="L75" s="44">
        <v>351.95357142857142</v>
      </c>
      <c r="O75" s="46">
        <v>6</v>
      </c>
      <c r="S75" s="19">
        <v>50</v>
      </c>
      <c r="T75" s="19">
        <v>50</v>
      </c>
      <c r="U75" s="19">
        <v>50</v>
      </c>
      <c r="V75" s="19">
        <v>80</v>
      </c>
      <c r="X75" t="s">
        <v>58</v>
      </c>
    </row>
    <row r="76" spans="3:24" x14ac:dyDescent="0.35">
      <c r="C76" t="s">
        <v>180</v>
      </c>
      <c r="D76">
        <v>5200950503</v>
      </c>
      <c r="E76" t="s">
        <v>181</v>
      </c>
      <c r="F76">
        <v>250</v>
      </c>
      <c r="G76">
        <v>160</v>
      </c>
      <c r="L76" s="44">
        <v>426.75000000000006</v>
      </c>
      <c r="O76" s="46">
        <v>6</v>
      </c>
      <c r="S76" s="19">
        <v>50</v>
      </c>
      <c r="T76" s="19">
        <v>50</v>
      </c>
      <c r="U76" s="19">
        <v>50</v>
      </c>
      <c r="V76" s="19">
        <v>80</v>
      </c>
      <c r="X76" t="s">
        <v>58</v>
      </c>
    </row>
    <row r="77" spans="3:24" x14ac:dyDescent="0.35">
      <c r="C77" t="s">
        <v>182</v>
      </c>
      <c r="D77">
        <v>5200950506</v>
      </c>
      <c r="E77" t="s">
        <v>183</v>
      </c>
      <c r="F77">
        <v>250</v>
      </c>
      <c r="G77">
        <v>220</v>
      </c>
      <c r="L77" s="44">
        <v>588.15</v>
      </c>
      <c r="O77" s="46">
        <v>6</v>
      </c>
      <c r="S77" s="19">
        <v>50</v>
      </c>
      <c r="T77" s="19">
        <v>50</v>
      </c>
      <c r="U77" s="19">
        <v>50</v>
      </c>
      <c r="V77" s="19">
        <v>80</v>
      </c>
      <c r="X77" t="s">
        <v>58</v>
      </c>
    </row>
    <row r="78" spans="3:24" x14ac:dyDescent="0.35">
      <c r="C78" t="s">
        <v>184</v>
      </c>
      <c r="D78">
        <v>5200950507</v>
      </c>
      <c r="E78" t="s">
        <v>185</v>
      </c>
      <c r="F78">
        <v>200</v>
      </c>
      <c r="G78">
        <v>260</v>
      </c>
      <c r="L78" s="44">
        <v>624.25</v>
      </c>
      <c r="O78" s="46">
        <v>6</v>
      </c>
      <c r="S78" s="19">
        <v>50</v>
      </c>
      <c r="T78" s="19">
        <v>50</v>
      </c>
      <c r="U78" s="19">
        <v>50</v>
      </c>
      <c r="V78" s="19">
        <v>80</v>
      </c>
      <c r="X78" t="s">
        <v>58</v>
      </c>
    </row>
    <row r="79" spans="3:24" x14ac:dyDescent="0.35">
      <c r="L79" s="12"/>
    </row>
    <row r="80" spans="3:24" x14ac:dyDescent="0.35">
      <c r="L80" s="12"/>
    </row>
    <row r="81" spans="1:21" x14ac:dyDescent="0.35">
      <c r="C81" s="3" t="s">
        <v>66</v>
      </c>
      <c r="D81" s="1">
        <v>5200904984</v>
      </c>
      <c r="E81" s="3" t="s">
        <v>67</v>
      </c>
      <c r="F81" s="20">
        <v>50</v>
      </c>
      <c r="G81" s="20">
        <v>50</v>
      </c>
      <c r="L81" s="12">
        <v>232.95000000000002</v>
      </c>
      <c r="O81" s="1">
        <v>1.1000000000000001</v>
      </c>
      <c r="U81" t="s">
        <v>68</v>
      </c>
    </row>
    <row r="82" spans="1:21" x14ac:dyDescent="0.35">
      <c r="L82" s="12"/>
    </row>
    <row r="83" spans="1:21" x14ac:dyDescent="0.35">
      <c r="C83" s="3" t="s">
        <v>69</v>
      </c>
      <c r="D83">
        <v>5200906198</v>
      </c>
      <c r="E83" t="s">
        <v>143</v>
      </c>
      <c r="F83" s="21">
        <v>2.5</v>
      </c>
      <c r="G83" s="22">
        <v>50</v>
      </c>
      <c r="L83" s="12">
        <v>528.19999999999993</v>
      </c>
      <c r="O83" s="1"/>
      <c r="U83" t="s">
        <v>70</v>
      </c>
    </row>
    <row r="84" spans="1:21" x14ac:dyDescent="0.35">
      <c r="H84" s="18">
        <f>L83/G83</f>
        <v>10.563999999999998</v>
      </c>
    </row>
    <row r="85" spans="1:21" x14ac:dyDescent="0.35">
      <c r="H85" s="18"/>
    </row>
    <row r="86" spans="1:21" x14ac:dyDescent="0.35">
      <c r="H86" s="18"/>
    </row>
    <row r="96" spans="1:21" ht="15.5" x14ac:dyDescent="0.35">
      <c r="A96" s="2"/>
    </row>
    <row r="97" spans="1:1" ht="15.5" x14ac:dyDescent="0.35">
      <c r="A97" s="6"/>
    </row>
    <row r="98" spans="1:1" ht="15.5" x14ac:dyDescent="0.35">
      <c r="A98" s="6"/>
    </row>
    <row r="99" spans="1:1" ht="15.5" x14ac:dyDescent="0.35">
      <c r="A99" s="6"/>
    </row>
    <row r="100" spans="1:1" ht="15.5" x14ac:dyDescent="0.35">
      <c r="A100" s="6"/>
    </row>
    <row r="102" spans="1:1" ht="15.5" x14ac:dyDescent="0.35">
      <c r="A102" s="2" t="s">
        <v>71</v>
      </c>
    </row>
    <row r="103" spans="1:1" x14ac:dyDescent="0.35">
      <c r="A103" s="4" t="s">
        <v>60</v>
      </c>
    </row>
    <row r="104" spans="1:1" x14ac:dyDescent="0.35">
      <c r="A104" s="4" t="s">
        <v>61</v>
      </c>
    </row>
    <row r="105" spans="1:1" x14ac:dyDescent="0.35">
      <c r="A105" s="4" t="s">
        <v>72</v>
      </c>
    </row>
    <row r="106" spans="1:1" x14ac:dyDescent="0.35">
      <c r="A106" s="5" t="s">
        <v>63</v>
      </c>
    </row>
    <row r="107" spans="1:1" x14ac:dyDescent="0.35">
      <c r="A107" s="4"/>
    </row>
  </sheetData>
  <sheetProtection selectLockedCells="1" selectUnlockedCells="1"/>
  <mergeCells count="1">
    <mergeCell ref="A43:A44"/>
  </mergeCells>
  <conditionalFormatting sqref="S59:V68 S74:V74">
    <cfRule type="cellIs" dxfId="13" priority="3" operator="greaterThan">
      <formula>0</formula>
    </cfRule>
  </conditionalFormatting>
  <conditionalFormatting sqref="S69:V73">
    <cfRule type="cellIs" dxfId="12" priority="2" operator="greaterThan">
      <formula>0</formula>
    </cfRule>
  </conditionalFormatting>
  <conditionalFormatting sqref="S75:V78">
    <cfRule type="cellIs" dxfId="11" priority="1" operator="greaterThan">
      <formula>0</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8FAF0-F0CF-4607-99DB-2B2FC35C2011}">
  <dimension ref="B3:D12"/>
  <sheetViews>
    <sheetView workbookViewId="0">
      <selection activeCell="C12" sqref="C12"/>
    </sheetView>
  </sheetViews>
  <sheetFormatPr defaultRowHeight="14.5" x14ac:dyDescent="0.35"/>
  <cols>
    <col min="3" max="3" width="53.90625" customWidth="1"/>
  </cols>
  <sheetData>
    <row r="3" spans="2:4" x14ac:dyDescent="0.35">
      <c r="B3" t="s">
        <v>186</v>
      </c>
      <c r="C3" t="str">
        <f>'Calcul sistem ETICS SG'!D14</f>
        <v>Isover PROFI Fassade FIX</v>
      </c>
      <c r="D3" t="str">
        <f>IF(C3='Data base'!C3,"ok","no")</f>
        <v>ok</v>
      </c>
    </row>
    <row r="4" spans="2:4" x14ac:dyDescent="0.35">
      <c r="B4" t="s">
        <v>187</v>
      </c>
      <c r="C4" t="str">
        <f>'Calcul sistem ETICS SG'!D15</f>
        <v>Easy Fassade 120 MPS 1000x600x120mm</v>
      </c>
      <c r="D4" t="str" cm="1">
        <f t="array" ref="D4">_xlfn.IFNA(_xlfn.IFS(C4='Data base'!C36,"ok",Sheet1!C4='Data base'!C37,"ok",C4='Data base'!C38,"ok",C4='Data base'!C39,"ok",C4='Data base'!C40,"ok"),"no")</f>
        <v>ok</v>
      </c>
    </row>
    <row r="5" spans="2:4" x14ac:dyDescent="0.35">
      <c r="B5" t="s">
        <v>188</v>
      </c>
      <c r="C5" t="str">
        <f>'Calcul sistem ETICS SG'!D16</f>
        <v>Isover PROFI Fassade FIX</v>
      </c>
      <c r="D5" t="str">
        <f>IF(C5='Data base'!C3,"ok","no")</f>
        <v>ok</v>
      </c>
    </row>
    <row r="6" spans="2:4" x14ac:dyDescent="0.35">
      <c r="B6" t="s">
        <v>189</v>
      </c>
      <c r="C6" t="str">
        <f>'Calcul sistem ETICS SG'!D17</f>
        <v>Isover Profi Fassade MESH</v>
      </c>
      <c r="D6" t="str">
        <f>IF(C6='Data base'!C81,"ok","no")</f>
        <v>ok</v>
      </c>
    </row>
    <row r="7" spans="2:4" x14ac:dyDescent="0.35">
      <c r="B7" t="s">
        <v>190</v>
      </c>
      <c r="C7" t="str">
        <f>'Calcul sistem ETICS SG'!D18</f>
        <v>ISOVER PF ANCHOR PB 175</v>
      </c>
      <c r="D7" t="str" cm="1">
        <f t="array" ref="D7">_xlfn.IFNA(_xlfn.IFS(C7='Data base'!C75,"ok",C7='Data base'!C76,"ok",C7='Data base'!C77,"ok",C7='Data base'!C78,"ok"),"no")</f>
        <v>no</v>
      </c>
    </row>
    <row r="8" spans="2:4" x14ac:dyDescent="0.35">
      <c r="B8" t="s">
        <v>191</v>
      </c>
      <c r="C8" t="str">
        <f>'Calcul sistem ETICS SG'!D19</f>
        <v>ISOVER PF PRIME, 25kg</v>
      </c>
      <c r="D8" t="str">
        <f>IF(C8='Data base'!C45,"ok","no")</f>
        <v>ok</v>
      </c>
    </row>
    <row r="9" spans="2:4" x14ac:dyDescent="0.35">
      <c r="B9" t="s">
        <v>192</v>
      </c>
      <c r="C9" t="str">
        <f>'Calcul sistem ETICS SG'!D20</f>
        <v>ISOVER EASY DECOR R935 (fină)1.5mm alb</v>
      </c>
      <c r="D9" t="str" cm="1">
        <f t="array" ref="D9">_xlfn.IFNA(_xlfn.IFS(C9='Data base'!C48,"ok",C9='Data base'!C49,"ok",C9='Data base'!C50,"ok",C9='Data base'!C51,"ok"),"no")</f>
        <v>ok</v>
      </c>
    </row>
    <row r="12" spans="2:4" x14ac:dyDescent="0.35">
      <c r="C12" t="str" cm="1">
        <f t="array" ref="C12">_xlfn.IFNA(_xlfn.IFS(AND(D3="ok",D4="ok",D5="ok",D6="ok",D7="ok",D8="ok",D9="ok"),"Easy THERMO ISOVER"),"THERMO ISOVER")</f>
        <v>THERMO ISOVER</v>
      </c>
    </row>
  </sheetData>
  <sheetProtection algorithmName="SHA-512" hashValue="xcIC7MpjYb9Lu+FV9D86GTUoQeNWDur2Vq/mJLLvokjUizIFRRSa3w+P9vKi60zjw4o8BAxDqhcpgg2ifVD5mw==" saltValue="gxJ6/jlp4/LBrVkrQIfLRQ==" spinCount="100000" sheet="1" objects="1" scenarios="1"/>
  <phoneticPr fontId="2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EEB01-FB50-41A0-A4E3-F5A12E51AC5C}">
  <sheetPr codeName="Sheet4">
    <tabColor rgb="FF92D050"/>
  </sheetPr>
  <dimension ref="B15:Q74"/>
  <sheetViews>
    <sheetView showGridLines="0" zoomScaleNormal="100" workbookViewId="0">
      <selection activeCell="O16" sqref="O16"/>
    </sheetView>
  </sheetViews>
  <sheetFormatPr defaultRowHeight="14.5" x14ac:dyDescent="0.35"/>
  <cols>
    <col min="1" max="12" width="8.7265625" style="73"/>
    <col min="13" max="13" width="11.6328125" style="73" customWidth="1"/>
    <col min="14" max="16384" width="8.7265625" style="73"/>
  </cols>
  <sheetData>
    <row r="15" spans="2:14" ht="24" thickBot="1" x14ac:dyDescent="0.6">
      <c r="B15" s="242" t="s">
        <v>152</v>
      </c>
      <c r="C15" s="242"/>
      <c r="D15" s="242"/>
      <c r="E15" s="242"/>
      <c r="F15" s="242"/>
      <c r="G15" s="242"/>
      <c r="H15" s="242"/>
      <c r="I15" s="242"/>
      <c r="J15" s="242"/>
      <c r="K15" s="242"/>
      <c r="L15" s="242"/>
      <c r="M15" s="242"/>
      <c r="N15" s="241"/>
    </row>
    <row r="16" spans="2:14" s="74" customFormat="1" ht="29.5" customHeight="1" thickBot="1" x14ac:dyDescent="0.4">
      <c r="B16" s="227"/>
      <c r="C16" s="228" t="s">
        <v>101</v>
      </c>
      <c r="D16" s="228"/>
      <c r="E16" s="228"/>
      <c r="F16" s="228"/>
      <c r="G16" s="228"/>
      <c r="H16" s="228"/>
      <c r="I16" s="228"/>
      <c r="J16" s="228"/>
      <c r="K16" s="228"/>
      <c r="L16" s="228"/>
      <c r="M16" s="229"/>
    </row>
    <row r="17" spans="2:13" s="74" customFormat="1" ht="29.5" customHeight="1" thickBot="1" x14ac:dyDescent="0.4">
      <c r="B17" s="227"/>
      <c r="C17" s="228" t="s">
        <v>151</v>
      </c>
      <c r="D17" s="228"/>
      <c r="E17" s="228"/>
      <c r="F17" s="228"/>
      <c r="G17" s="228"/>
      <c r="H17" s="228"/>
      <c r="I17" s="228"/>
      <c r="J17" s="228"/>
      <c r="K17" s="228"/>
      <c r="L17" s="228"/>
      <c r="M17" s="229"/>
    </row>
    <row r="18" spans="2:13" x14ac:dyDescent="0.35">
      <c r="B18" s="174" t="s">
        <v>113</v>
      </c>
      <c r="C18" s="174"/>
      <c r="D18" s="174"/>
      <c r="E18" s="174"/>
      <c r="F18" s="174"/>
      <c r="G18" s="174"/>
      <c r="H18" s="174"/>
      <c r="I18" s="174"/>
      <c r="J18" s="174"/>
      <c r="K18" s="174"/>
      <c r="L18" s="174"/>
      <c r="M18" s="174"/>
    </row>
    <row r="19" spans="2:13" x14ac:dyDescent="0.35">
      <c r="B19" s="174"/>
      <c r="C19" s="174"/>
      <c r="D19" s="174"/>
      <c r="E19" s="174"/>
      <c r="F19" s="174"/>
      <c r="G19" s="174"/>
      <c r="H19" s="174"/>
      <c r="I19" s="174"/>
      <c r="J19" s="174"/>
      <c r="K19" s="174"/>
      <c r="L19" s="174"/>
      <c r="M19" s="174"/>
    </row>
    <row r="20" spans="2:13" x14ac:dyDescent="0.35">
      <c r="B20" s="174"/>
      <c r="C20" s="174"/>
      <c r="D20" s="174"/>
      <c r="E20" s="174"/>
      <c r="F20" s="174"/>
      <c r="G20" s="174"/>
      <c r="H20" s="174"/>
      <c r="I20" s="174"/>
      <c r="J20" s="174"/>
      <c r="K20" s="174"/>
      <c r="L20" s="174"/>
      <c r="M20" s="174"/>
    </row>
    <row r="21" spans="2:13" x14ac:dyDescent="0.35">
      <c r="B21" s="174"/>
      <c r="C21" s="174"/>
      <c r="D21" s="174"/>
      <c r="E21" s="174"/>
      <c r="F21" s="174"/>
      <c r="G21" s="174"/>
      <c r="H21" s="174"/>
      <c r="I21" s="174"/>
      <c r="J21" s="174"/>
      <c r="K21" s="174"/>
      <c r="L21" s="174"/>
      <c r="M21" s="174"/>
    </row>
    <row r="23" spans="2:13" x14ac:dyDescent="0.35">
      <c r="B23" s="175" t="s">
        <v>153</v>
      </c>
      <c r="C23" s="175"/>
      <c r="D23" s="175"/>
      <c r="E23" s="175"/>
      <c r="F23" s="175"/>
      <c r="G23" s="175"/>
      <c r="H23" s="175"/>
      <c r="I23" s="175"/>
      <c r="J23" s="175"/>
      <c r="K23" s="175"/>
      <c r="L23" s="175"/>
      <c r="M23" s="175"/>
    </row>
    <row r="24" spans="2:13" x14ac:dyDescent="0.35">
      <c r="B24" s="175"/>
      <c r="C24" s="175"/>
      <c r="D24" s="175"/>
      <c r="E24" s="175"/>
      <c r="F24" s="175"/>
      <c r="G24" s="175"/>
      <c r="H24" s="175"/>
      <c r="I24" s="175"/>
      <c r="J24" s="175"/>
      <c r="K24" s="175"/>
      <c r="L24" s="175"/>
      <c r="M24" s="175"/>
    </row>
    <row r="26" spans="2:13" ht="18.5" x14ac:dyDescent="0.45">
      <c r="C26" s="230" t="s">
        <v>114</v>
      </c>
      <c r="D26" s="231"/>
      <c r="E26" s="231"/>
      <c r="F26" s="231"/>
      <c r="G26" s="231"/>
      <c r="H26" s="231"/>
      <c r="I26" s="231"/>
      <c r="J26" s="231"/>
    </row>
    <row r="27" spans="2:13" ht="15" thickBot="1" x14ac:dyDescent="0.4"/>
    <row r="28" spans="2:13" x14ac:dyDescent="0.35">
      <c r="B28" s="76"/>
      <c r="C28" s="170" t="s">
        <v>116</v>
      </c>
      <c r="D28" s="170"/>
      <c r="E28" s="170"/>
      <c r="F28" s="170"/>
      <c r="G28" s="170"/>
      <c r="H28" s="170"/>
      <c r="I28" s="170"/>
      <c r="J28" s="170"/>
      <c r="K28" s="170"/>
      <c r="L28" s="170"/>
      <c r="M28" s="171"/>
    </row>
    <row r="29" spans="2:13" ht="15" thickBot="1" x14ac:dyDescent="0.4">
      <c r="B29" s="77"/>
      <c r="C29" s="176"/>
      <c r="D29" s="176"/>
      <c r="E29" s="176"/>
      <c r="F29" s="176"/>
      <c r="G29" s="176"/>
      <c r="H29" s="176"/>
      <c r="I29" s="176"/>
      <c r="J29" s="176"/>
      <c r="K29" s="176"/>
      <c r="L29" s="176"/>
      <c r="M29" s="177"/>
    </row>
    <row r="30" spans="2:13" ht="15" thickBot="1" x14ac:dyDescent="0.4"/>
    <row r="31" spans="2:13" x14ac:dyDescent="0.35">
      <c r="B31" s="76"/>
      <c r="C31" s="162" t="s">
        <v>117</v>
      </c>
      <c r="D31" s="162"/>
      <c r="E31" s="162"/>
      <c r="F31" s="162"/>
      <c r="G31" s="162"/>
      <c r="H31" s="162"/>
      <c r="I31" s="162"/>
      <c r="J31" s="162"/>
      <c r="K31" s="162"/>
      <c r="L31" s="162"/>
      <c r="M31" s="163"/>
    </row>
    <row r="32" spans="2:13" ht="15" thickBot="1" x14ac:dyDescent="0.4">
      <c r="B32" s="77"/>
      <c r="C32" s="164"/>
      <c r="D32" s="164"/>
      <c r="E32" s="164"/>
      <c r="F32" s="164"/>
      <c r="G32" s="164"/>
      <c r="H32" s="164"/>
      <c r="I32" s="164"/>
      <c r="J32" s="164"/>
      <c r="K32" s="164"/>
      <c r="L32" s="164"/>
      <c r="M32" s="165"/>
    </row>
    <row r="33" spans="2:13" ht="15" thickBot="1" x14ac:dyDescent="0.4"/>
    <row r="34" spans="2:13" x14ac:dyDescent="0.35">
      <c r="B34" s="78"/>
      <c r="C34" s="166" t="s">
        <v>119</v>
      </c>
      <c r="D34" s="166"/>
      <c r="E34" s="166"/>
      <c r="F34" s="166"/>
      <c r="G34" s="166"/>
      <c r="H34" s="166"/>
      <c r="I34" s="166"/>
      <c r="J34" s="166"/>
      <c r="K34" s="166"/>
      <c r="L34" s="166"/>
      <c r="M34" s="167"/>
    </row>
    <row r="35" spans="2:13" ht="27.5" customHeight="1" thickBot="1" x14ac:dyDescent="0.4">
      <c r="B35" s="79"/>
      <c r="C35" s="168"/>
      <c r="D35" s="168"/>
      <c r="E35" s="168"/>
      <c r="F35" s="168"/>
      <c r="G35" s="168"/>
      <c r="H35" s="168"/>
      <c r="I35" s="168"/>
      <c r="J35" s="168"/>
      <c r="K35" s="168"/>
      <c r="L35" s="168"/>
      <c r="M35" s="169"/>
    </row>
    <row r="37" spans="2:13" x14ac:dyDescent="0.35">
      <c r="B37" s="73" t="s">
        <v>120</v>
      </c>
    </row>
    <row r="38" spans="2:13" ht="15" thickBot="1" x14ac:dyDescent="0.4"/>
    <row r="39" spans="2:13" x14ac:dyDescent="0.35">
      <c r="B39" s="76"/>
      <c r="C39" s="170" t="s">
        <v>126</v>
      </c>
      <c r="D39" s="170"/>
      <c r="E39" s="170"/>
      <c r="F39" s="170"/>
      <c r="G39" s="170"/>
      <c r="H39" s="170"/>
      <c r="I39" s="170"/>
      <c r="J39" s="170"/>
      <c r="K39" s="170"/>
      <c r="L39" s="170"/>
      <c r="M39" s="171"/>
    </row>
    <row r="40" spans="2:13" x14ac:dyDescent="0.35">
      <c r="B40" s="80"/>
      <c r="C40" s="172"/>
      <c r="D40" s="172"/>
      <c r="E40" s="172"/>
      <c r="F40" s="172"/>
      <c r="G40" s="172"/>
      <c r="H40" s="172"/>
      <c r="I40" s="172"/>
      <c r="J40" s="172"/>
      <c r="K40" s="172"/>
      <c r="L40" s="172"/>
      <c r="M40" s="173"/>
    </row>
    <row r="41" spans="2:13" x14ac:dyDescent="0.35">
      <c r="B41" s="80"/>
      <c r="C41" s="81" t="s">
        <v>124</v>
      </c>
      <c r="D41" s="82"/>
      <c r="E41" s="82"/>
      <c r="F41" s="82"/>
      <c r="G41" s="82"/>
      <c r="H41" s="82"/>
      <c r="I41" s="82"/>
      <c r="J41" s="82"/>
      <c r="K41" s="82"/>
      <c r="L41" s="82"/>
      <c r="M41" s="83"/>
    </row>
    <row r="42" spans="2:13" x14ac:dyDescent="0.35">
      <c r="B42" s="80"/>
      <c r="C42" s="81"/>
      <c r="D42" s="82"/>
      <c r="E42" s="82" t="s">
        <v>125</v>
      </c>
      <c r="F42" s="82"/>
      <c r="G42" s="82"/>
      <c r="H42" s="82"/>
      <c r="I42" s="82"/>
      <c r="J42" s="82"/>
      <c r="K42" s="82"/>
      <c r="L42" s="82"/>
      <c r="M42" s="83"/>
    </row>
    <row r="43" spans="2:13" x14ac:dyDescent="0.35">
      <c r="B43" s="80"/>
      <c r="C43" s="81" t="s">
        <v>121</v>
      </c>
      <c r="D43" s="82"/>
      <c r="E43" s="82"/>
      <c r="F43" s="82"/>
      <c r="G43" s="82"/>
      <c r="H43" s="82"/>
      <c r="I43" s="82"/>
      <c r="J43" s="82"/>
      <c r="K43" s="82"/>
      <c r="L43" s="82"/>
      <c r="M43" s="83"/>
    </row>
    <row r="44" spans="2:13" x14ac:dyDescent="0.35">
      <c r="B44" s="80"/>
      <c r="C44" s="81" t="s">
        <v>122</v>
      </c>
      <c r="D44" s="82"/>
      <c r="E44" s="82"/>
      <c r="F44" s="82"/>
      <c r="G44" s="82"/>
      <c r="H44" s="82"/>
      <c r="I44" s="82"/>
      <c r="J44" s="82"/>
      <c r="K44" s="82"/>
      <c r="L44" s="82"/>
      <c r="M44" s="83"/>
    </row>
    <row r="45" spans="2:13" ht="15" thickBot="1" x14ac:dyDescent="0.4">
      <c r="B45" s="77" t="s">
        <v>123</v>
      </c>
      <c r="C45" s="84"/>
      <c r="D45" s="84"/>
      <c r="E45" s="84"/>
      <c r="F45" s="84"/>
      <c r="G45" s="84"/>
      <c r="H45" s="84"/>
      <c r="I45" s="84"/>
      <c r="J45" s="84"/>
      <c r="K45" s="84"/>
      <c r="L45" s="84"/>
      <c r="M45" s="85"/>
    </row>
    <row r="46" spans="2:13" ht="15" thickBot="1" x14ac:dyDescent="0.4"/>
    <row r="47" spans="2:13" x14ac:dyDescent="0.35">
      <c r="B47" s="76"/>
      <c r="C47" s="170" t="s">
        <v>127</v>
      </c>
      <c r="D47" s="170"/>
      <c r="E47" s="170"/>
      <c r="F47" s="170"/>
      <c r="G47" s="170"/>
      <c r="H47" s="170"/>
      <c r="I47" s="170"/>
      <c r="J47" s="170"/>
      <c r="K47" s="170"/>
      <c r="L47" s="170"/>
      <c r="M47" s="171"/>
    </row>
    <row r="48" spans="2:13" x14ac:dyDescent="0.35">
      <c r="B48" s="80"/>
      <c r="C48" s="172"/>
      <c r="D48" s="172"/>
      <c r="E48" s="172"/>
      <c r="F48" s="172"/>
      <c r="G48" s="172"/>
      <c r="H48" s="172"/>
      <c r="I48" s="172"/>
      <c r="J48" s="172"/>
      <c r="K48" s="172"/>
      <c r="L48" s="172"/>
      <c r="M48" s="173"/>
    </row>
    <row r="49" spans="2:17" x14ac:dyDescent="0.35">
      <c r="B49" s="80"/>
      <c r="C49" s="172"/>
      <c r="D49" s="172"/>
      <c r="E49" s="172"/>
      <c r="F49" s="172"/>
      <c r="G49" s="172"/>
      <c r="H49" s="172"/>
      <c r="I49" s="172"/>
      <c r="J49" s="172"/>
      <c r="K49" s="172"/>
      <c r="L49" s="172"/>
      <c r="M49" s="173"/>
    </row>
    <row r="50" spans="2:17" x14ac:dyDescent="0.35">
      <c r="B50" s="80"/>
      <c r="C50" s="82" t="s">
        <v>128</v>
      </c>
      <c r="D50" s="82"/>
      <c r="E50" s="82"/>
      <c r="F50" s="82"/>
      <c r="G50" s="82"/>
      <c r="H50" s="82"/>
      <c r="I50" s="82"/>
      <c r="J50" s="82"/>
      <c r="K50" s="82"/>
      <c r="L50" s="82"/>
      <c r="M50" s="83"/>
    </row>
    <row r="51" spans="2:17" x14ac:dyDescent="0.35">
      <c r="B51" s="80"/>
      <c r="C51" s="82" t="s">
        <v>129</v>
      </c>
      <c r="D51" s="82"/>
      <c r="E51" s="82"/>
      <c r="F51" s="82"/>
      <c r="G51" s="82"/>
      <c r="H51" s="82"/>
      <c r="I51" s="82"/>
      <c r="J51" s="82"/>
      <c r="K51" s="82"/>
      <c r="L51" s="82"/>
      <c r="M51" s="83"/>
    </row>
    <row r="52" spans="2:17" x14ac:dyDescent="0.35">
      <c r="B52" s="80"/>
      <c r="C52" s="82"/>
      <c r="D52" s="82"/>
      <c r="E52" s="82"/>
      <c r="F52" s="82"/>
      <c r="G52" s="82"/>
      <c r="H52" s="82"/>
      <c r="I52" s="82"/>
      <c r="J52" s="82"/>
      <c r="K52" s="82"/>
      <c r="L52" s="82"/>
      <c r="M52" s="83"/>
    </row>
    <row r="53" spans="2:17" x14ac:dyDescent="0.35">
      <c r="B53" s="80"/>
      <c r="C53" s="82" t="s">
        <v>130</v>
      </c>
      <c r="D53" s="82"/>
      <c r="E53" s="82"/>
      <c r="F53" s="82"/>
      <c r="G53" s="82"/>
      <c r="H53" s="82"/>
      <c r="I53" s="82"/>
      <c r="J53" s="82"/>
      <c r="K53" s="82"/>
      <c r="L53" s="82"/>
      <c r="M53" s="83"/>
    </row>
    <row r="54" spans="2:17" ht="15" thickBot="1" x14ac:dyDescent="0.4">
      <c r="B54" s="77"/>
      <c r="C54" s="84" t="s">
        <v>131</v>
      </c>
      <c r="D54" s="84"/>
      <c r="E54" s="84"/>
      <c r="F54" s="84"/>
      <c r="G54" s="84"/>
      <c r="H54" s="84"/>
      <c r="I54" s="84"/>
      <c r="J54" s="84"/>
      <c r="K54" s="84"/>
      <c r="L54" s="84"/>
      <c r="M54" s="85"/>
    </row>
    <row r="55" spans="2:17" ht="15" thickBot="1" x14ac:dyDescent="0.4"/>
    <row r="56" spans="2:17" x14ac:dyDescent="0.35">
      <c r="B56" s="232"/>
      <c r="C56" s="233" t="s">
        <v>132</v>
      </c>
      <c r="D56" s="233"/>
      <c r="E56" s="233"/>
      <c r="F56" s="233"/>
      <c r="G56" s="233"/>
      <c r="H56" s="233"/>
      <c r="I56" s="233"/>
      <c r="J56" s="233"/>
      <c r="K56" s="233"/>
      <c r="L56" s="233"/>
      <c r="M56" s="234"/>
    </row>
    <row r="57" spans="2:17" x14ac:dyDescent="0.35">
      <c r="B57" s="235"/>
      <c r="C57" s="81" t="s">
        <v>155</v>
      </c>
      <c r="D57" s="82"/>
      <c r="E57" s="82"/>
      <c r="F57" s="82"/>
      <c r="G57" s="82"/>
      <c r="H57" s="82"/>
      <c r="I57" s="82"/>
      <c r="J57" s="82"/>
      <c r="K57" s="82"/>
      <c r="L57" s="82"/>
      <c r="M57" s="236"/>
    </row>
    <row r="58" spans="2:17" x14ac:dyDescent="0.35">
      <c r="B58" s="235"/>
      <c r="C58" s="82" t="s">
        <v>154</v>
      </c>
      <c r="D58" s="82"/>
      <c r="E58" s="82"/>
      <c r="F58" s="82"/>
      <c r="G58" s="82"/>
      <c r="H58" s="82"/>
      <c r="I58" s="82"/>
      <c r="J58" s="82"/>
      <c r="K58" s="82"/>
      <c r="L58" s="82"/>
      <c r="M58" s="236"/>
    </row>
    <row r="59" spans="2:17" ht="15" thickBot="1" x14ac:dyDescent="0.4">
      <c r="B59" s="237"/>
      <c r="C59" s="238" t="s">
        <v>135</v>
      </c>
      <c r="D59" s="238"/>
      <c r="E59" s="238"/>
      <c r="F59" s="238"/>
      <c r="G59" s="238"/>
      <c r="H59" s="238"/>
      <c r="I59" s="238"/>
      <c r="J59" s="238"/>
      <c r="K59" s="238"/>
      <c r="L59" s="238"/>
      <c r="M59" s="239"/>
    </row>
    <row r="60" spans="2:17" x14ac:dyDescent="0.35">
      <c r="C60" s="82"/>
    </row>
    <row r="61" spans="2:17" x14ac:dyDescent="0.35">
      <c r="B61" s="73" t="s">
        <v>134</v>
      </c>
    </row>
    <row r="62" spans="2:17" x14ac:dyDescent="0.35">
      <c r="B62" s="73" t="s">
        <v>133</v>
      </c>
    </row>
    <row r="63" spans="2:17" ht="15" thickBot="1" x14ac:dyDescent="0.4">
      <c r="Q63" s="81"/>
    </row>
    <row r="64" spans="2:17" x14ac:dyDescent="0.35">
      <c r="B64" s="150"/>
      <c r="C64" s="151"/>
      <c r="D64" s="151"/>
      <c r="E64" s="151"/>
      <c r="F64" s="151"/>
      <c r="G64" s="151"/>
      <c r="H64" s="151"/>
      <c r="I64" s="151"/>
      <c r="J64" s="151"/>
      <c r="K64" s="151"/>
      <c r="L64" s="151"/>
      <c r="M64" s="152"/>
    </row>
    <row r="65" spans="2:13" x14ac:dyDescent="0.35">
      <c r="B65" s="153"/>
      <c r="C65" s="82" t="s">
        <v>144</v>
      </c>
      <c r="D65" s="82"/>
      <c r="E65" s="82"/>
      <c r="F65" s="82"/>
      <c r="G65" s="82"/>
      <c r="H65" s="82"/>
      <c r="I65" s="82"/>
      <c r="J65" s="82"/>
      <c r="K65" s="82"/>
      <c r="L65" s="82"/>
      <c r="M65" s="154"/>
    </row>
    <row r="66" spans="2:13" ht="15" thickBot="1" x14ac:dyDescent="0.4">
      <c r="B66" s="155"/>
      <c r="C66" s="156"/>
      <c r="D66" s="156"/>
      <c r="E66" s="156"/>
      <c r="F66" s="156"/>
      <c r="G66" s="156"/>
      <c r="H66" s="156"/>
      <c r="I66" s="156"/>
      <c r="J66" s="156"/>
      <c r="K66" s="156"/>
      <c r="L66" s="156"/>
      <c r="M66" s="157"/>
    </row>
    <row r="67" spans="2:13" x14ac:dyDescent="0.35">
      <c r="B67" s="82"/>
      <c r="C67" s="82"/>
      <c r="D67" s="82"/>
      <c r="E67" s="82"/>
      <c r="F67" s="82"/>
      <c r="G67" s="82"/>
      <c r="H67" s="82"/>
      <c r="I67" s="82"/>
      <c r="J67" s="82"/>
      <c r="K67" s="82"/>
      <c r="L67" s="82"/>
      <c r="M67" s="82"/>
    </row>
    <row r="68" spans="2:13" x14ac:dyDescent="0.35">
      <c r="B68" s="82"/>
      <c r="C68" s="82"/>
      <c r="D68" s="82"/>
      <c r="E68" s="240" t="s">
        <v>136</v>
      </c>
      <c r="F68" s="82"/>
      <c r="G68" s="82"/>
      <c r="H68" s="82"/>
      <c r="I68" s="82"/>
      <c r="J68" s="82"/>
      <c r="K68" s="82"/>
      <c r="L68" s="82"/>
      <c r="M68" s="82"/>
    </row>
    <row r="71" spans="2:13" x14ac:dyDescent="0.35">
      <c r="B71" s="82"/>
      <c r="C71" s="82"/>
      <c r="D71" s="82"/>
      <c r="E71" s="82"/>
      <c r="F71" s="82"/>
      <c r="G71" s="82"/>
      <c r="H71" s="82"/>
      <c r="I71" s="82"/>
      <c r="J71" s="82"/>
      <c r="K71" s="82"/>
      <c r="L71" s="82"/>
      <c r="M71" s="82"/>
    </row>
    <row r="72" spans="2:13" x14ac:dyDescent="0.35">
      <c r="B72" s="82"/>
      <c r="C72" s="86"/>
      <c r="D72" s="82"/>
      <c r="E72" s="82"/>
      <c r="F72" s="82"/>
      <c r="G72" s="82"/>
      <c r="H72" s="82"/>
      <c r="I72" s="82"/>
      <c r="J72" s="82"/>
      <c r="K72" s="82"/>
      <c r="L72" s="82"/>
      <c r="M72" s="82"/>
    </row>
    <row r="73" spans="2:13" x14ac:dyDescent="0.35">
      <c r="B73" s="82"/>
      <c r="D73" s="82"/>
      <c r="E73" s="82"/>
      <c r="F73" s="82"/>
      <c r="G73" s="82"/>
      <c r="H73" s="82"/>
      <c r="I73" s="82"/>
      <c r="J73" s="87"/>
      <c r="K73" s="82"/>
      <c r="L73" s="82"/>
      <c r="M73" s="82"/>
    </row>
    <row r="74" spans="2:13" x14ac:dyDescent="0.35">
      <c r="B74" s="82"/>
      <c r="C74" s="82"/>
      <c r="D74" s="82"/>
      <c r="E74" s="82"/>
      <c r="F74" s="82"/>
      <c r="G74" s="82"/>
      <c r="H74" s="82"/>
      <c r="I74" s="82"/>
      <c r="J74" s="82"/>
      <c r="K74" s="82"/>
      <c r="L74" s="82"/>
      <c r="M74" s="82"/>
    </row>
  </sheetData>
  <sheetProtection algorithmName="SHA-512" hashValue="ubsfDYWxXdEuGz9Qtz/u0lZJoSBQApcfjc56vGCP+Q1uX9rwxy20nJpmXcmFaDALn7mEnpm2PFDQH7CSniB5CQ==" saltValue="OqLxSiTSsct9XiaZVeadww==" spinCount="100000" sheet="1" objects="1" scenarios="1"/>
  <mergeCells count="10">
    <mergeCell ref="C31:M32"/>
    <mergeCell ref="C34:M35"/>
    <mergeCell ref="C39:M40"/>
    <mergeCell ref="C47:M49"/>
    <mergeCell ref="C16:L16"/>
    <mergeCell ref="B18:M21"/>
    <mergeCell ref="B23:M24"/>
    <mergeCell ref="C28:M29"/>
    <mergeCell ref="C17:L17"/>
    <mergeCell ref="B15:M15"/>
  </mergeCells>
  <pageMargins left="0.7" right="0.7" top="0.75" bottom="0.75" header="0.3" footer="0.3"/>
  <pageSetup paperSize="1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9EFC5-2BC3-4ADE-82CF-0BAB18AFDF00}">
  <sheetPr codeName="Sheet2">
    <tabColor rgb="FF92D050"/>
    <pageSetUpPr fitToPage="1"/>
  </sheetPr>
  <dimension ref="A1:T28"/>
  <sheetViews>
    <sheetView showGridLines="0" tabSelected="1" showRuler="0" zoomScale="85" zoomScaleNormal="85" workbookViewId="0">
      <selection activeCell="D18" sqref="D18"/>
    </sheetView>
  </sheetViews>
  <sheetFormatPr defaultColWidth="9.1796875" defaultRowHeight="14.5" x14ac:dyDescent="0.35"/>
  <cols>
    <col min="1" max="1" width="19.453125" bestFit="1" customWidth="1"/>
    <col min="2" max="2" width="7.1796875" customWidth="1"/>
    <col min="3" max="3" width="5" customWidth="1"/>
    <col min="4" max="4" width="40.7265625" bestFit="1" customWidth="1"/>
    <col min="5" max="5" width="42.453125" customWidth="1"/>
    <col min="6" max="6" width="10.81640625" hidden="1" customWidth="1"/>
    <col min="7" max="7" width="14" customWidth="1"/>
    <col min="8" max="8" width="14.08984375" customWidth="1"/>
    <col min="9" max="9" width="11.26953125" customWidth="1"/>
    <col min="10" max="10" width="11.54296875" customWidth="1"/>
    <col min="11" max="11" width="12.81640625" customWidth="1"/>
    <col min="12" max="12" width="12.1796875" customWidth="1"/>
    <col min="13" max="13" width="17" customWidth="1"/>
    <col min="14" max="14" width="11.08984375" customWidth="1"/>
    <col min="15" max="15" width="11.36328125" customWidth="1"/>
    <col min="16" max="16" width="11.6328125" customWidth="1"/>
    <col min="19" max="19" width="9.1796875" customWidth="1"/>
    <col min="20" max="20" width="14.54296875" customWidth="1"/>
  </cols>
  <sheetData>
    <row r="1" spans="1:20" x14ac:dyDescent="0.35">
      <c r="A1" s="34" t="s">
        <v>73</v>
      </c>
    </row>
    <row r="2" spans="1:20" ht="15" customHeight="1" thickBot="1" x14ac:dyDescent="0.4">
      <c r="A2" s="35" cm="1">
        <f t="array" ref="A2">VLOOKUP(F15,'Data base'!$D$6:$G$43,4,FALSE)+_xlfn.IFS('Calcul sistem ETICS SG'!E11='Data base'!S58,VLOOKUP('Calcul sistem ETICS SG'!F18,'Data base'!$D$59:$U$79,16,FALSE),'Calcul sistem ETICS SG'!E11='Data base'!T58,VLOOKUP('Calcul sistem ETICS SG'!F18,'Data base'!$D$59:$U$79,17,FALSE),'Calcul sistem ETICS SG'!E11='Data base'!U58,VLOOKUP('Calcul sistem ETICS SG'!F18,'Data base'!$D$59:$U$79,18,FALSE),'Calcul sistem ETICS SG'!E11='Data base'!V58,VLOOKUP('Calcul sistem ETICS SG'!F18,'Data base'!$D$59:$V$79,19,FALSE+'Data base'!A64))</f>
        <v>165</v>
      </c>
      <c r="D2" s="196" t="s">
        <v>100</v>
      </c>
      <c r="E2" s="196"/>
      <c r="F2" s="196"/>
      <c r="G2" s="196"/>
      <c r="H2" s="196"/>
      <c r="I2" s="196"/>
      <c r="J2" s="196"/>
      <c r="K2" s="196"/>
      <c r="T2" s="39"/>
    </row>
    <row r="3" spans="1:20" ht="26.5" customHeight="1" x14ac:dyDescent="0.35">
      <c r="A3" s="42" t="str">
        <f>IF(A2=VLOOKUP(F15,'Data base'!D6:G43,4,FALSE),"Nu se aplica pentru acest tip de suport","OK")</f>
        <v>OK</v>
      </c>
      <c r="D3" s="196"/>
      <c r="E3" s="196"/>
      <c r="F3" s="196"/>
      <c r="G3" s="196"/>
      <c r="H3" s="196"/>
      <c r="I3" s="196"/>
      <c r="J3" s="196"/>
      <c r="K3" s="196"/>
    </row>
    <row r="4" spans="1:20" ht="28.5" thickBot="1" x14ac:dyDescent="0.65">
      <c r="A4" s="43" t="str">
        <f>IF(AND(VLOOKUP($F$18,'Data base'!$D$59:$G$79,4,FALSE)&gt;='Calcul sistem ETICS SG'!$A$2,'Calcul sistem ETICS SG'!$A$3="OK"),"OK","Not OK")</f>
        <v>OK</v>
      </c>
      <c r="B4" s="3"/>
      <c r="E4" s="206" t="str">
        <f>Sheet1!C12</f>
        <v>THERMO ISOVER</v>
      </c>
      <c r="F4" s="206"/>
      <c r="G4" s="206"/>
      <c r="H4" s="206"/>
      <c r="I4" s="72"/>
      <c r="J4" s="72"/>
    </row>
    <row r="5" spans="1:20" ht="23.5" thickBot="1" x14ac:dyDescent="0.4">
      <c r="B5" s="25"/>
      <c r="J5" s="26"/>
      <c r="K5" s="26"/>
      <c r="L5" s="26"/>
      <c r="M5" s="26"/>
      <c r="N5" s="26"/>
      <c r="O5" s="26"/>
    </row>
    <row r="6" spans="1:20" ht="19" customHeight="1" x14ac:dyDescent="0.35">
      <c r="D6" s="186" t="s">
        <v>115</v>
      </c>
      <c r="E6" s="197" t="s">
        <v>138</v>
      </c>
      <c r="F6" s="198"/>
      <c r="G6" s="198"/>
      <c r="H6" s="199"/>
    </row>
    <row r="7" spans="1:20" ht="5.5" customHeight="1" x14ac:dyDescent="0.35">
      <c r="D7" s="186"/>
      <c r="E7" s="200"/>
      <c r="F7" s="201"/>
      <c r="G7" s="201"/>
      <c r="H7" s="202"/>
    </row>
    <row r="8" spans="1:20" ht="11" customHeight="1" thickBot="1" x14ac:dyDescent="0.4">
      <c r="B8" s="23"/>
      <c r="C8" s="2"/>
      <c r="D8" s="186"/>
      <c r="E8" s="203"/>
      <c r="F8" s="204"/>
      <c r="G8" s="204"/>
      <c r="H8" s="205"/>
    </row>
    <row r="9" spans="1:20" s="27" customFormat="1" ht="18.5" customHeight="1" x14ac:dyDescent="0.35">
      <c r="B9"/>
      <c r="C9"/>
      <c r="D9" s="186" t="s">
        <v>75</v>
      </c>
      <c r="E9" s="190">
        <v>100</v>
      </c>
      <c r="F9"/>
      <c r="M9" s="178"/>
      <c r="N9" s="179"/>
      <c r="O9" s="179"/>
      <c r="P9" s="179"/>
      <c r="Q9"/>
      <c r="R9"/>
    </row>
    <row r="10" spans="1:20" ht="7.5" customHeight="1" thickBot="1" x14ac:dyDescent="0.4">
      <c r="D10" s="186"/>
      <c r="E10" s="191"/>
      <c r="G10" s="70"/>
      <c r="M10" s="178"/>
      <c r="N10" s="179"/>
      <c r="O10" s="179"/>
      <c r="P10" s="179"/>
      <c r="R10" s="27"/>
    </row>
    <row r="11" spans="1:20" ht="37.5" thickBot="1" x14ac:dyDescent="0.5">
      <c r="D11" s="71" t="s">
        <v>118</v>
      </c>
      <c r="E11" s="88" t="s">
        <v>72</v>
      </c>
      <c r="I11" s="64"/>
      <c r="J11" s="65"/>
      <c r="K11" s="65"/>
      <c r="L11" s="65"/>
    </row>
    <row r="12" spans="1:20" ht="19" thickBot="1" x14ac:dyDescent="0.5">
      <c r="D12" s="66"/>
      <c r="I12" s="63" t="s">
        <v>74</v>
      </c>
      <c r="J12" s="187">
        <f ca="1">TODAY()</f>
        <v>45812</v>
      </c>
      <c r="K12" s="188"/>
      <c r="L12" s="189"/>
    </row>
    <row r="13" spans="1:20" ht="47" customHeight="1" thickBot="1" x14ac:dyDescent="0.4">
      <c r="B13" s="27"/>
      <c r="C13" s="67" t="s">
        <v>76</v>
      </c>
      <c r="D13" s="69" t="s">
        <v>77</v>
      </c>
      <c r="E13" s="68" t="s">
        <v>3</v>
      </c>
      <c r="F13" s="28" t="s">
        <v>2</v>
      </c>
      <c r="G13" s="28" t="s">
        <v>78</v>
      </c>
      <c r="H13" s="29" t="s">
        <v>79</v>
      </c>
      <c r="I13" s="29" t="s">
        <v>80</v>
      </c>
      <c r="J13" s="29" t="s">
        <v>81</v>
      </c>
      <c r="K13" s="29" t="s">
        <v>102</v>
      </c>
      <c r="L13" s="30" t="s">
        <v>82</v>
      </c>
      <c r="M13" s="27"/>
      <c r="N13" s="27"/>
      <c r="O13" s="27"/>
    </row>
    <row r="14" spans="1:20" ht="30.75" customHeight="1" x14ac:dyDescent="0.35">
      <c r="C14" s="31">
        <v>1</v>
      </c>
      <c r="D14" s="90" t="s">
        <v>9</v>
      </c>
      <c r="E14" s="91" t="str">
        <f>VLOOKUP(F14,'Data base'!$D$3:$J$83,2,FALSE)</f>
        <v>Adeziv si masa de spaclu pentru vata minerala, armat cu fibre</v>
      </c>
      <c r="F14" s="92">
        <f>VLOOKUP(D14,'Data base'!$C$3:$U$83,2,FALSE)</f>
        <v>5200898621</v>
      </c>
      <c r="G14" s="56">
        <f>VLOOKUP(F14,'Data base'!$D$1:$W$83,12,FALSE)</f>
        <v>5</v>
      </c>
      <c r="H14" s="93">
        <f>VLOOKUP(F14,'Data base'!$D$3:$V$83,3,FALSE)</f>
        <v>25</v>
      </c>
      <c r="I14" s="94">
        <f>ROUNDUP(G14*$E$9/H14,0)</f>
        <v>20</v>
      </c>
      <c r="J14" s="95">
        <f>VLOOKUP(F14,'Data base'!$D$3:$V$83,9,FALSE)</f>
        <v>34.35</v>
      </c>
      <c r="K14" s="96">
        <f>J14/VLOOKUP(F14,'Data base'!$D$3:$G$3,3,FALSE)*G14</f>
        <v>6.870000000000001</v>
      </c>
      <c r="L14" s="97">
        <f>J14*I14</f>
        <v>687</v>
      </c>
    </row>
    <row r="15" spans="1:20" ht="52" x14ac:dyDescent="0.35">
      <c r="C15" s="32">
        <v>2</v>
      </c>
      <c r="D15" s="36" t="s">
        <v>89</v>
      </c>
      <c r="E15" s="98" t="str">
        <f>VLOOKUP(F15,'Data base'!$D$3:$J$83,2,FALSE)</f>
        <v xml:space="preserve">Vata minerala bazaltica pentru izolarea peretilor exteriori in sistem compozit. Produsul are urmatoarele caracteristici de baza: λ0.035 W/mK; CS(10)15; TR 7.5; </v>
      </c>
      <c r="F15" s="99">
        <f>VLOOKUP(D15,'Data base'!$C$3:$U$83,2,FALSE)</f>
        <v>5200937378</v>
      </c>
      <c r="G15" s="57">
        <f>VLOOKUP(F15,'Data base'!$D$3:$W$83,12,FALSE)</f>
        <v>1</v>
      </c>
      <c r="H15" s="100">
        <f>VLOOKUP(F15,'Data base'!$D$3:$V$84,3,FALSE)</f>
        <v>2.4</v>
      </c>
      <c r="I15" s="101">
        <f>ROUNDUP(G15*$E$9/H15,0)</f>
        <v>42</v>
      </c>
      <c r="J15" s="102">
        <f>VLOOKUP(F15,'Data base'!$D$3:$V$83,9,FALSE)</f>
        <v>180.83999999999997</v>
      </c>
      <c r="K15" s="103">
        <f>J15/H15*G15</f>
        <v>75.349999999999994</v>
      </c>
      <c r="L15" s="104">
        <f t="shared" ref="L15:L20" si="0">J15*I15</f>
        <v>7595.2799999999988</v>
      </c>
    </row>
    <row r="16" spans="1:20" ht="36" customHeight="1" x14ac:dyDescent="0.35">
      <c r="C16" s="32">
        <v>3</v>
      </c>
      <c r="D16" s="59" t="str">
        <f>D14</f>
        <v>Isover PROFI Fassade FIX</v>
      </c>
      <c r="E16" s="98" t="str">
        <f>VLOOKUP(F16,'Data base'!$D$3:$J$83,2,FALSE)</f>
        <v>Adeziv si masa de spaclu pentru vata minerala, armat cu fibre</v>
      </c>
      <c r="F16" s="99">
        <f>VLOOKUP(D16,'Data base'!$C$3:$U$83,2,FALSE)</f>
        <v>5200898621</v>
      </c>
      <c r="G16" s="105">
        <f>VLOOKUP(F16,'Data base'!$D$3:$W$83,13,FALSE)</f>
        <v>4</v>
      </c>
      <c r="H16" s="106">
        <f>VLOOKUP(F16,'Data base'!$D$3:$V$85,3,FALSE)</f>
        <v>25</v>
      </c>
      <c r="I16" s="107">
        <f>IF(G16=0,"Nu se aplica",ROUNDUP(G16*$E$9/H16,0))</f>
        <v>16</v>
      </c>
      <c r="J16" s="102">
        <f>VLOOKUP(F16,'Data base'!$D$3:$V$83,9,FALSE)</f>
        <v>34.35</v>
      </c>
      <c r="K16" s="108">
        <f>J16/VLOOKUP(F16,'Data base'!$D$3:$G$3,3,FALSE)*G16</f>
        <v>5.4960000000000004</v>
      </c>
      <c r="L16" s="104">
        <f t="shared" si="0"/>
        <v>549.6</v>
      </c>
    </row>
    <row r="17" spans="3:16" ht="36" customHeight="1" x14ac:dyDescent="0.35">
      <c r="C17" s="32">
        <v>4</v>
      </c>
      <c r="D17" s="59" t="s">
        <v>66</v>
      </c>
      <c r="E17" s="98" t="str">
        <f>VLOOKUP(F17,'Data base'!$D$3:$J$83,2,FALSE)</f>
        <v>Plasă de armare din fibră de sticlă 160 g/m2</v>
      </c>
      <c r="F17" s="99">
        <f>VLOOKUP(D17,'Data base'!$C$3:$U$83,2,FALSE)</f>
        <v>5200904984</v>
      </c>
      <c r="G17" s="58">
        <f>VLOOKUP(F17,'Data base'!$D$3:$W$83,12,FALSE)</f>
        <v>1.1000000000000001</v>
      </c>
      <c r="H17" s="109">
        <f>VLOOKUP(F17,'Data base'!$D$4:$V$87,3,FALSE)</f>
        <v>50</v>
      </c>
      <c r="I17" s="110">
        <f>ROUNDUP(G17*$E$9/H17,0)</f>
        <v>3</v>
      </c>
      <c r="J17" s="102">
        <f>VLOOKUP(F17,'Data base'!$D$3:$V$83,9,FALSE)</f>
        <v>232.95000000000002</v>
      </c>
      <c r="K17" s="103">
        <f>J17/H17*G17</f>
        <v>5.1249000000000011</v>
      </c>
      <c r="L17" s="104">
        <f t="shared" si="0"/>
        <v>698.85</v>
      </c>
    </row>
    <row r="18" spans="3:16" ht="36" customHeight="1" x14ac:dyDescent="0.35">
      <c r="C18" s="32">
        <v>5</v>
      </c>
      <c r="D18" s="36" t="s">
        <v>106</v>
      </c>
      <c r="E18" s="98" t="str">
        <f>VLOOKUP(F18,'Data base'!$D$3:$J$83,2,FALSE)</f>
        <v>Diblu cu cui metalic de înaltă performanță în toate materialele de bază recomandate pentru ETICS</v>
      </c>
      <c r="F18" s="99">
        <f>VLOOKUP(D18,'Data base'!$C$3:$U$83,2,FALSE)</f>
        <v>5200935348</v>
      </c>
      <c r="G18" s="62">
        <f>VLOOKUP(F18,'Data base'!$D$3:$W$83,12,FALSE)</f>
        <v>6</v>
      </c>
      <c r="H18" s="111">
        <f>VLOOKUP(F18,'Data base'!$D$3:$V$86,3,FALSE)</f>
        <v>200</v>
      </c>
      <c r="I18" s="112">
        <f t="shared" ref="I18:I20" si="1">ROUNDUP(G18*$E$9/H18,0)</f>
        <v>3</v>
      </c>
      <c r="J18" s="102">
        <f>VLOOKUP(F18,'Data base'!$D$3:$V$83,9,FALSE)</f>
        <v>467.40000000000003</v>
      </c>
      <c r="K18" s="108">
        <f>J18/H18*G18</f>
        <v>14.022000000000002</v>
      </c>
      <c r="L18" s="104">
        <f t="shared" si="0"/>
        <v>1402.2</v>
      </c>
    </row>
    <row r="19" spans="3:16" ht="36" customHeight="1" x14ac:dyDescent="0.35">
      <c r="C19" s="32">
        <v>6</v>
      </c>
      <c r="D19" s="59" t="s">
        <v>103</v>
      </c>
      <c r="E19" s="98" t="str">
        <f>VLOOKUP(F19,'Data base'!$D$3:$J$83,2,FALSE)</f>
        <v>Grund de amorsare pentru tencuieli decorative, alb</v>
      </c>
      <c r="F19" s="99">
        <f>VLOOKUP(D19,'Data base'!$C$3:$U$83,2,FALSE)</f>
        <v>5200936090</v>
      </c>
      <c r="G19" s="60">
        <f>VLOOKUP(F19,'Data base'!$D$3:$W$83,12,FALSE)</f>
        <v>0.25</v>
      </c>
      <c r="H19" s="113">
        <f>VLOOKUP(F19,'Data base'!$D$3:$V$88,3,FALSE)</f>
        <v>25</v>
      </c>
      <c r="I19" s="114">
        <f t="shared" si="1"/>
        <v>1</v>
      </c>
      <c r="J19" s="102">
        <f>VLOOKUP(F19,'Data base'!$D$3:$V$83,9,FALSE)</f>
        <v>270.48</v>
      </c>
      <c r="K19" s="108">
        <f>J19/H19*G19</f>
        <v>2.7048000000000001</v>
      </c>
      <c r="L19" s="104">
        <f t="shared" si="0"/>
        <v>270.48</v>
      </c>
    </row>
    <row r="20" spans="3:16" ht="36" customHeight="1" thickBot="1" x14ac:dyDescent="0.4">
      <c r="C20" s="33">
        <v>7</v>
      </c>
      <c r="D20" s="37" t="s">
        <v>193</v>
      </c>
      <c r="E20" s="115" t="str">
        <f>VLOOKUP(F20,'Data base'!$D$3:$J$83,2,FALSE)</f>
        <v>Tencuiala decorativa permeabilă la vapori pentru fatada, alba, granulatie 1,5 mm (bob de orez)</v>
      </c>
      <c r="F20" s="99">
        <f>VLOOKUP(D20,'Data base'!$C$3:$U$83,2,FALSE)</f>
        <v>5200959197</v>
      </c>
      <c r="G20" s="61">
        <f>VLOOKUP(F20,'Data base'!$D$3:$W$83,12,FALSE)</f>
        <v>2.5</v>
      </c>
      <c r="H20" s="116">
        <f>VLOOKUP(F20,'Data base'!$D$3:$V$89,3,FALSE)</f>
        <v>25</v>
      </c>
      <c r="I20" s="117">
        <f t="shared" si="1"/>
        <v>10</v>
      </c>
      <c r="J20" s="118">
        <f>VLOOKUP(F20,'Data base'!$D$3:$V$83,9,FALSE)</f>
        <v>195.60000000000002</v>
      </c>
      <c r="K20" s="119">
        <f>J20/H20*G20</f>
        <v>19.560000000000002</v>
      </c>
      <c r="L20" s="120">
        <f t="shared" si="0"/>
        <v>1956.0000000000002</v>
      </c>
    </row>
    <row r="21" spans="3:16" ht="15" thickBot="1" x14ac:dyDescent="0.4"/>
    <row r="22" spans="3:16" ht="19" thickBot="1" x14ac:dyDescent="0.5">
      <c r="E22" s="55"/>
      <c r="F22" s="192"/>
      <c r="G22" s="192"/>
      <c r="I22" s="180" t="s">
        <v>83</v>
      </c>
      <c r="J22" s="181"/>
      <c r="K22" s="181"/>
      <c r="L22" s="182"/>
    </row>
    <row r="23" spans="3:16" ht="19" customHeight="1" thickBot="1" x14ac:dyDescent="0.5">
      <c r="D23" s="50" t="s">
        <v>85</v>
      </c>
      <c r="E23" s="51"/>
      <c r="F23" s="209"/>
      <c r="G23" s="209"/>
      <c r="I23" s="183">
        <f>SUM(L14:L20)</f>
        <v>13159.41</v>
      </c>
      <c r="J23" s="184"/>
      <c r="K23" s="184"/>
      <c r="L23" s="185"/>
    </row>
    <row r="24" spans="3:16" s="41" customFormat="1" ht="22.5" customHeight="1" x14ac:dyDescent="0.45">
      <c r="D24" s="52" t="s">
        <v>86</v>
      </c>
      <c r="E24" s="53"/>
      <c r="I24" s="180" t="s">
        <v>84</v>
      </c>
      <c r="J24" s="181"/>
      <c r="K24" s="181"/>
      <c r="L24" s="182"/>
    </row>
    <row r="25" spans="3:16" ht="19" customHeight="1" thickBot="1" x14ac:dyDescent="0.5">
      <c r="D25" s="207" t="s">
        <v>137</v>
      </c>
      <c r="E25" s="208"/>
      <c r="I25" s="193">
        <f>K14+K15+K16+K17+K18+K19+K20</f>
        <v>129.1277</v>
      </c>
      <c r="J25" s="194"/>
      <c r="K25" s="194"/>
      <c r="L25" s="195"/>
    </row>
    <row r="26" spans="3:16" x14ac:dyDescent="0.35">
      <c r="D26" s="207"/>
      <c r="E26" s="208"/>
      <c r="O26" s="41"/>
      <c r="P26" s="41"/>
    </row>
    <row r="27" spans="3:16" x14ac:dyDescent="0.35">
      <c r="D27" s="207"/>
      <c r="E27" s="208"/>
    </row>
    <row r="28" spans="3:16" ht="15" thickBot="1" x14ac:dyDescent="0.4">
      <c r="D28" s="54"/>
      <c r="E28" s="89"/>
    </row>
  </sheetData>
  <sheetProtection algorithmName="SHA-512" hashValue="ptasoBHLmN8+WTK4J2+Nu5BuEx+X9pvuHI2in0sdcColYsYMlVxXtm0bPOONrxT6/jAEH+J/xWCUz0fbmuwVNg==" saltValue="P7bhVJds+rXry0KrBXoGEQ==" spinCount="100000" sheet="1" objects="1" scenarios="1"/>
  <mergeCells count="16">
    <mergeCell ref="I25:L25"/>
    <mergeCell ref="D2:K3"/>
    <mergeCell ref="E6:H8"/>
    <mergeCell ref="D6:D8"/>
    <mergeCell ref="E4:H4"/>
    <mergeCell ref="D25:E27"/>
    <mergeCell ref="F23:G23"/>
    <mergeCell ref="M9:M10"/>
    <mergeCell ref="N9:P10"/>
    <mergeCell ref="I24:L24"/>
    <mergeCell ref="I23:L23"/>
    <mergeCell ref="D9:D10"/>
    <mergeCell ref="J12:L12"/>
    <mergeCell ref="I22:L22"/>
    <mergeCell ref="E9:E10"/>
    <mergeCell ref="F22:G22"/>
  </mergeCells>
  <conditionalFormatting sqref="A3">
    <cfRule type="expression" dxfId="10" priority="7">
      <formula>$A$3="OK"</formula>
    </cfRule>
    <cfRule type="expression" dxfId="9" priority="8">
      <formula>$A$3="Nu se aplica pentru acest tip de suport"</formula>
    </cfRule>
  </conditionalFormatting>
  <conditionalFormatting sqref="A4">
    <cfRule type="expression" dxfId="8" priority="5">
      <formula>$A$4="Not OK"</formula>
    </cfRule>
    <cfRule type="expression" dxfId="7" priority="6">
      <formula>$A$4="OK"</formula>
    </cfRule>
  </conditionalFormatting>
  <printOptions horizontalCentered="1" verticalCentered="1"/>
  <pageMargins left="0.7" right="0.7" top="0.75" bottom="0.75" header="0.3" footer="0.3"/>
  <pageSetup paperSize="9" scale="73" orientation="landscape" r:id="rId1"/>
  <headerFooter>
    <oddHeader>&amp;R&amp;G</oddHeader>
    <oddFooter xml:space="preserve">&amp;C&amp;12SAINT-GOBAIN CONSTRUCTION PRODUCTS ROMANIA SRL&amp;8
&amp;10Calea Floreasca nr. 165 • One United Tower, etaj 10 • Sector 1 • cod 014459 • București • România • Tel. +40 21 207 57 50/51 
J40/16947/1994 • CUI RO 6194577 • Capital social 15,737,778 lei </oddFooter>
  </headerFooter>
  <ignoredErrors>
    <ignoredError sqref="I16" formula="1"/>
    <ignoredError sqref="G16" formula="1" unlockedFormula="1"/>
  </ignoredErrors>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21" id="{BBA5445F-7AC6-4B9E-BA18-1F2A82BE300B}">
            <xm:f>$D$20='Data base'!#REF!</xm:f>
            <x14:dxf>
              <numFmt numFmtId="190" formatCode="0\ &quot;kg/sac&quot;"/>
            </x14:dxf>
          </x14:cfRule>
          <x14:cfRule type="expression" priority="22" id="{D7396A58-EA88-4BA1-89BF-DDBA7A714E9A}">
            <xm:f>$D$20='Data base'!#REF!</xm:f>
            <x14:dxf>
              <numFmt numFmtId="190" formatCode="0\ &quot;kg/sac&quot;"/>
            </x14:dxf>
          </x14:cfRule>
          <x14:cfRule type="expression" priority="23" id="{178CF928-2799-4350-A12A-EE2146008862}">
            <xm:f>$D$20='Data base'!#REF!</xm:f>
            <x14:dxf>
              <numFmt numFmtId="190" formatCode="0\ &quot;kg/sac&quot;"/>
            </x14:dxf>
          </x14:cfRule>
          <xm:sqref>H20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C45C74-9353-4A1C-ACAC-8CC4E1A94914}">
          <x14:formula1>
            <xm:f>'Data base'!$A$103:$A$106</xm:f>
          </x14:formula1>
          <xm:sqref>E11</xm:sqref>
        </x14:dataValidation>
        <x14:dataValidation type="list" allowBlank="1" showInputMessage="1" showErrorMessage="1" xr:uid="{5186D814-43BC-4124-995F-28DC62A28EA2}">
          <x14:formula1>
            <xm:f>'Data base'!$C$59:$C$78</xm:f>
          </x14:formula1>
          <xm:sqref>D18</xm:sqref>
        </x14:dataValidation>
        <x14:dataValidation type="list" allowBlank="1" showInputMessage="1" showErrorMessage="1" xr:uid="{7AEA41E7-77B3-4C22-A97D-765085AAF6D2}">
          <x14:formula1>
            <xm:f>'Data base'!$C$6:$C$40</xm:f>
          </x14:formula1>
          <xm:sqref>D15</xm:sqref>
        </x14:dataValidation>
        <x14:dataValidation type="list" allowBlank="1" showInputMessage="1" showErrorMessage="1" xr:uid="{542753CC-C9AB-4786-B4BE-ED294F902F6E}">
          <x14:formula1>
            <xm:f>'Data base'!$C$48:$C$56</xm:f>
          </x14:formula1>
          <xm:sqref>D20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E5DC4-6544-4A68-B826-C24DBB1CE914}">
  <sheetPr codeName="Sheet6">
    <tabColor rgb="FF92D050"/>
    <pageSetUpPr fitToPage="1"/>
  </sheetPr>
  <dimension ref="A1:AB26"/>
  <sheetViews>
    <sheetView showGridLines="0" zoomScale="85" zoomScaleNormal="85" workbookViewId="0">
      <selection activeCell="D17" sqref="D17"/>
    </sheetView>
  </sheetViews>
  <sheetFormatPr defaultColWidth="9.1796875" defaultRowHeight="14.5" outlineLevelCol="1" x14ac:dyDescent="0.35"/>
  <cols>
    <col min="1" max="1" width="21.81640625" style="73" customWidth="1"/>
    <col min="2" max="2" width="7.1796875" style="73" customWidth="1"/>
    <col min="3" max="3" width="45.7265625" style="73" customWidth="1"/>
    <col min="4" max="4" width="39.26953125" style="73" customWidth="1"/>
    <col min="5" max="5" width="11" style="73" hidden="1" customWidth="1"/>
    <col min="6" max="6" width="12" style="73" customWidth="1"/>
    <col min="7" max="7" width="12.453125" style="73" customWidth="1"/>
    <col min="8" max="8" width="21.08984375" style="73" customWidth="1"/>
    <col min="9" max="9" width="11.453125" style="73" customWidth="1" outlineLevel="1"/>
    <col min="10" max="10" width="12.453125" style="73" customWidth="1" outlineLevel="1"/>
    <col min="11" max="13" width="14.453125" style="73" customWidth="1"/>
    <col min="14" max="14" width="15.7265625" style="73" customWidth="1"/>
    <col min="15" max="17" width="9.1796875" style="73"/>
    <col min="18" max="18" width="14.7265625" style="73" customWidth="1"/>
    <col min="19" max="19" width="9.1796875" style="73"/>
    <col min="20" max="20" width="0" style="73" hidden="1" customWidth="1"/>
    <col min="21" max="27" width="9.1796875" style="73"/>
    <col min="28" max="28" width="11.1796875" style="73" hidden="1" customWidth="1"/>
    <col min="29" max="16384" width="9.1796875" style="73"/>
  </cols>
  <sheetData>
    <row r="1" spans="1:28" x14ac:dyDescent="0.35">
      <c r="A1" s="122"/>
    </row>
    <row r="2" spans="1:28" x14ac:dyDescent="0.35">
      <c r="A2" s="122"/>
      <c r="T2" s="73" t="e">
        <f>#REF!&amp;"_"&amp;D9</f>
        <v>#REF!</v>
      </c>
    </row>
    <row r="3" spans="1:28" x14ac:dyDescent="0.35">
      <c r="A3" s="122"/>
    </row>
    <row r="4" spans="1:28" x14ac:dyDescent="0.35">
      <c r="A4" s="123"/>
      <c r="B4" s="75"/>
    </row>
    <row r="5" spans="1:28" ht="23" x14ac:dyDescent="0.35">
      <c r="A5" s="122"/>
      <c r="B5" s="124"/>
      <c r="I5" s="125"/>
      <c r="J5" s="125"/>
      <c r="K5" s="125"/>
      <c r="L5" s="125"/>
      <c r="M5" s="125"/>
      <c r="N5" s="125"/>
      <c r="O5" s="125"/>
    </row>
    <row r="6" spans="1:28" ht="25.5" customHeight="1" x14ac:dyDescent="0.35">
      <c r="A6" s="126"/>
    </row>
    <row r="7" spans="1:28" ht="24.75" customHeight="1" x14ac:dyDescent="0.35"/>
    <row r="8" spans="1:28" ht="21.75" customHeight="1" thickBot="1" x14ac:dyDescent="0.4"/>
    <row r="9" spans="1:28" s="127" customFormat="1" ht="21.75" customHeight="1" x14ac:dyDescent="0.35">
      <c r="C9" s="210" t="s">
        <v>115</v>
      </c>
      <c r="D9" s="221" t="str">
        <f>'Calcul sistem ETICS SG'!E6</f>
        <v>Detalii proiect 1</v>
      </c>
      <c r="E9" s="222"/>
      <c r="F9" s="222"/>
      <c r="G9" s="222"/>
      <c r="H9" s="223"/>
      <c r="I9" s="73"/>
      <c r="J9" s="73"/>
      <c r="K9" s="73"/>
      <c r="L9" s="73"/>
      <c r="M9" s="73"/>
      <c r="N9" s="73"/>
      <c r="O9" s="73"/>
    </row>
    <row r="10" spans="1:28" ht="16.5" customHeight="1" thickBot="1" x14ac:dyDescent="0.4">
      <c r="C10" s="210"/>
      <c r="D10" s="224"/>
      <c r="E10" s="225"/>
      <c r="F10" s="225"/>
      <c r="G10" s="225"/>
      <c r="H10" s="226"/>
      <c r="R10" s="127"/>
    </row>
    <row r="11" spans="1:28" ht="31.5" customHeight="1" thickBot="1" x14ac:dyDescent="0.4">
      <c r="C11" s="128" t="s">
        <v>139</v>
      </c>
      <c r="D11" s="211">
        <v>10</v>
      </c>
      <c r="E11" s="212"/>
      <c r="F11" s="212"/>
      <c r="G11" s="212"/>
      <c r="H11" s="213"/>
      <c r="R11" s="127"/>
    </row>
    <row r="13" spans="1:28" ht="51" customHeight="1" x14ac:dyDescent="0.35">
      <c r="B13" s="127"/>
      <c r="C13" s="129" t="s">
        <v>77</v>
      </c>
      <c r="D13" s="129" t="s">
        <v>3</v>
      </c>
      <c r="E13" s="129" t="s">
        <v>2</v>
      </c>
      <c r="F13" s="130" t="s">
        <v>140</v>
      </c>
      <c r="G13" s="130" t="s">
        <v>141</v>
      </c>
      <c r="H13" s="130" t="s">
        <v>142</v>
      </c>
      <c r="I13" s="131"/>
      <c r="J13" s="131"/>
      <c r="K13" s="131"/>
      <c r="L13" s="131"/>
      <c r="M13" s="131"/>
      <c r="N13" s="131"/>
      <c r="O13" s="127"/>
      <c r="P13" s="127"/>
      <c r="Q13" s="127"/>
      <c r="AB13" s="132" t="s">
        <v>87</v>
      </c>
    </row>
    <row r="14" spans="1:28" ht="50.15" customHeight="1" x14ac:dyDescent="0.35">
      <c r="C14" s="133" t="s">
        <v>69</v>
      </c>
      <c r="D14" s="134" t="str">
        <f>IFERROR(VLOOKUP(E14,'Data base'!$D$3:$W$84,2,FALSE),"-")</f>
        <v>Colțar premium din PVC cu plasă din fibră de sticlă 10X15 cm - 2,5 m</v>
      </c>
      <c r="E14" s="135">
        <f>VLOOKUP(C14,'Data base'!$C$3:$W$84,2,FALSE)</f>
        <v>5200906198</v>
      </c>
      <c r="F14" s="136">
        <f>ROUNDUP(D11/VLOOKUP(Table14[[#This Row],[Cod SAP]],'Data base'!D83:X83,3,FALSE),0)</f>
        <v>4</v>
      </c>
      <c r="G14" s="137">
        <f>VLOOKUP(Table14[[#This Row],[Cod SAP]],'Data base'!D83:X83,9,FALSE)/VLOOKUP(Table14[[#This Row],[Cod SAP]],'Data base'!D83:X83,4,FALSE)</f>
        <v>10.563999999999998</v>
      </c>
      <c r="H14" s="138">
        <f>Table14[[#This Row],[Pret vanzare (lei/buc)]]*Table14[[#This Row],[Necesar bare proiect]]</f>
        <v>42.255999999999993</v>
      </c>
      <c r="I14" s="139"/>
      <c r="J14" s="140"/>
      <c r="K14" s="141"/>
      <c r="L14" s="141"/>
      <c r="M14" s="141"/>
      <c r="N14" s="142"/>
      <c r="R14" s="143"/>
      <c r="AB14" s="73">
        <f>IFERROR(#REF!*#REF!,0)</f>
        <v>0</v>
      </c>
    </row>
    <row r="15" spans="1:28" ht="71.150000000000006" customHeight="1" x14ac:dyDescent="0.35">
      <c r="C15" s="133"/>
      <c r="D15" s="134"/>
      <c r="E15" s="135"/>
      <c r="F15" s="135"/>
      <c r="G15" s="144"/>
      <c r="H15" s="139"/>
      <c r="I15" s="139"/>
      <c r="J15" s="140"/>
      <c r="K15" s="141"/>
      <c r="L15" s="141"/>
      <c r="M15" s="141"/>
      <c r="N15" s="142"/>
      <c r="R15" s="143"/>
    </row>
    <row r="16" spans="1:28" ht="50.15" customHeight="1" x14ac:dyDescent="0.35">
      <c r="C16" s="133"/>
      <c r="D16" s="134"/>
      <c r="E16" s="135"/>
      <c r="F16" s="135"/>
      <c r="G16" s="144"/>
      <c r="H16" s="139"/>
      <c r="I16" s="139"/>
      <c r="J16" s="140"/>
      <c r="K16" s="141"/>
      <c r="L16" s="141"/>
      <c r="M16" s="141"/>
      <c r="N16" s="142"/>
      <c r="R16" s="143"/>
    </row>
    <row r="17" spans="1:18" ht="50.15" customHeight="1" x14ac:dyDescent="0.35">
      <c r="C17" s="133"/>
      <c r="D17" s="134"/>
      <c r="E17" s="135"/>
      <c r="F17" s="135"/>
      <c r="G17" s="144"/>
      <c r="H17" s="139"/>
      <c r="I17" s="139"/>
      <c r="J17" s="140"/>
      <c r="K17" s="141"/>
      <c r="L17" s="141"/>
      <c r="M17" s="141"/>
      <c r="N17" s="142"/>
      <c r="R17" s="143"/>
    </row>
    <row r="18" spans="1:18" ht="50.15" customHeight="1" x14ac:dyDescent="0.35">
      <c r="C18" s="133"/>
      <c r="D18" s="134"/>
      <c r="E18" s="135"/>
      <c r="F18" s="135"/>
      <c r="G18" s="144"/>
      <c r="H18" s="139"/>
      <c r="I18" s="139"/>
      <c r="J18" s="140"/>
      <c r="K18" s="141"/>
      <c r="L18" s="141"/>
      <c r="M18" s="141"/>
      <c r="N18" s="142"/>
      <c r="R18" s="143"/>
    </row>
    <row r="19" spans="1:18" ht="50.15" customHeight="1" x14ac:dyDescent="0.35">
      <c r="C19" s="133"/>
      <c r="D19" s="134"/>
      <c r="E19" s="135"/>
      <c r="F19" s="135"/>
      <c r="G19" s="144"/>
      <c r="H19" s="139"/>
      <c r="I19" s="139"/>
      <c r="J19" s="140"/>
      <c r="K19" s="141"/>
      <c r="L19" s="141"/>
      <c r="M19" s="141"/>
      <c r="N19" s="142"/>
      <c r="R19" s="143"/>
    </row>
    <row r="20" spans="1:18" ht="15" thickBot="1" x14ac:dyDescent="0.4"/>
    <row r="21" spans="1:18" ht="30" customHeight="1" thickBot="1" x14ac:dyDescent="0.4">
      <c r="A21" s="122"/>
      <c r="E21" s="192"/>
      <c r="F21" s="192"/>
      <c r="G21" s="192"/>
      <c r="I21" s="218"/>
      <c r="J21" s="218"/>
      <c r="K21" s="219" t="s">
        <v>83</v>
      </c>
      <c r="L21" s="220"/>
      <c r="M21" s="220"/>
      <c r="N21" s="121">
        <f>SUM(N14:N14)</f>
        <v>0</v>
      </c>
    </row>
    <row r="22" spans="1:18" ht="18.5" x14ac:dyDescent="0.45">
      <c r="A22" s="122"/>
      <c r="E22" s="214"/>
      <c r="F22" s="214"/>
      <c r="G22" s="214"/>
      <c r="I22" s="215"/>
      <c r="J22" s="215"/>
      <c r="K22" s="216"/>
      <c r="L22" s="216"/>
      <c r="M22" s="216"/>
      <c r="N22" s="216"/>
    </row>
    <row r="23" spans="1:18" x14ac:dyDescent="0.35">
      <c r="A23" s="145"/>
      <c r="I23" s="217"/>
      <c r="J23" s="217"/>
      <c r="K23" s="217"/>
      <c r="L23" s="146"/>
      <c r="M23" s="146"/>
      <c r="N23" s="40"/>
    </row>
    <row r="24" spans="1:18" x14ac:dyDescent="0.35">
      <c r="A24" s="147"/>
    </row>
    <row r="25" spans="1:18" x14ac:dyDescent="0.35">
      <c r="A25" s="148"/>
    </row>
    <row r="26" spans="1:18" x14ac:dyDescent="0.35">
      <c r="A26" s="149"/>
    </row>
  </sheetData>
  <sheetProtection algorithmName="SHA-512" hashValue="BYA9FWU6sCgQ4qmylz43KG+qVWIXcP16qEN/lun9E1KF8ObXP4IuyZmj8/TKCh3UjqyfsxxoXqImHqkdG2sEfw==" saltValue="/PhfdxJV4ZsqlQ7xc9E3tQ==" spinCount="100000" sheet="1" objects="1" scenarios="1"/>
  <mergeCells count="10">
    <mergeCell ref="I23:K23"/>
    <mergeCell ref="E21:G21"/>
    <mergeCell ref="I21:J21"/>
    <mergeCell ref="K21:M21"/>
    <mergeCell ref="D9:H10"/>
    <mergeCell ref="C9:C10"/>
    <mergeCell ref="D11:H11"/>
    <mergeCell ref="E22:G22"/>
    <mergeCell ref="I22:J22"/>
    <mergeCell ref="K22:N22"/>
  </mergeCells>
  <conditionalFormatting sqref="A25">
    <cfRule type="expression" dxfId="3" priority="3">
      <formula>$A$25="OK"</formula>
    </cfRule>
    <cfRule type="expression" dxfId="2" priority="4">
      <formula>$A$25="Nu se aplica pentru acest tip de suport"</formula>
    </cfRule>
  </conditionalFormatting>
  <conditionalFormatting sqref="A26">
    <cfRule type="expression" dxfId="1" priority="1">
      <formula>$A$26="Not OK"</formula>
    </cfRule>
    <cfRule type="expression" dxfId="0" priority="2">
      <formula>$A$26="OK"</formula>
    </cfRule>
  </conditionalFormatting>
  <pageMargins left="0.7" right="0.7" top="0.75" bottom="0.75" header="0.3" footer="0.3"/>
  <pageSetup paperSize="9" scale="65" orientation="landscape" r:id="rId1"/>
  <headerFooter>
    <oddHeader xml:space="preserve">&amp;C&amp;G
</oddHeader>
    <oddFooter xml:space="preserve">&amp;C&amp;12SAINT-GOBAIN CONSTRUCTION PRODUCTS ROMANIA SRL&amp;8
&amp;10Calea Floreasca nr. 165 • One United Tower, etaj 10 • Sector 1 • cod 014459 • București • România • Tel. +40 21 207 57 50/51 
J40/16947/1994 • CUI RO 6194577 • Capital social 15,737,778 lei </oddFooter>
  </headerFooter>
  <legacyDrawingHF r:id="rId2"/>
  <tableParts count="2">
    <tablePart r:id="rId3"/>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BD6A812E-9D22-4DBD-96ED-F5D551613A64}">
          <x14:formula1>
            <xm:f>'Data base'!$A$103:$A$107</xm:f>
          </x14:formula1>
          <xm:sqref>A2</xm:sqref>
        </x14:dataValidation>
        <x14:dataValidation type="list" allowBlank="1" showInputMessage="1" showErrorMessage="1" xr:uid="{D5E96A7E-784F-46CF-AF87-EBBD980790D1}">
          <x14:formula1>
            <xm:f>'Data base'!$C$81:$C$83</xm:f>
          </x14:formula1>
          <xm:sqref>C15:C19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5A11D-52F3-4B95-B166-4D927C79F9FB}">
  <sheetPr codeName="Sheet3">
    <tabColor rgb="FF92D050"/>
  </sheetPr>
  <dimension ref="C3:C57"/>
  <sheetViews>
    <sheetView workbookViewId="0">
      <selection activeCell="C62" sqref="C62"/>
    </sheetView>
  </sheetViews>
  <sheetFormatPr defaultRowHeight="14.5" x14ac:dyDescent="0.35"/>
  <cols>
    <col min="3" max="3" width="83.453125" customWidth="1"/>
  </cols>
  <sheetData>
    <row r="3" spans="3:3" ht="15.5" x14ac:dyDescent="0.35">
      <c r="C3" s="160"/>
    </row>
    <row r="4" spans="3:3" ht="31" x14ac:dyDescent="0.35">
      <c r="C4" s="158" t="s">
        <v>145</v>
      </c>
    </row>
    <row r="11" spans="3:3" ht="31" x14ac:dyDescent="0.35">
      <c r="C11" s="158" t="s">
        <v>146</v>
      </c>
    </row>
    <row r="18" spans="3:3" ht="15.5" x14ac:dyDescent="0.35">
      <c r="C18" s="159" t="s">
        <v>147</v>
      </c>
    </row>
    <row r="24" spans="3:3" ht="15.5" x14ac:dyDescent="0.35">
      <c r="C24" s="159" t="s">
        <v>194</v>
      </c>
    </row>
    <row r="29" spans="3:3" ht="15.5" x14ac:dyDescent="0.35">
      <c r="C29" s="159" t="s">
        <v>195</v>
      </c>
    </row>
    <row r="35" spans="3:3" ht="15.5" x14ac:dyDescent="0.35">
      <c r="C35" s="158" t="s">
        <v>148</v>
      </c>
    </row>
    <row r="43" spans="3:3" ht="15.5" x14ac:dyDescent="0.35">
      <c r="C43" s="158" t="s">
        <v>149</v>
      </c>
    </row>
    <row r="51" spans="3:3" ht="15.5" x14ac:dyDescent="0.35">
      <c r="C51" s="158" t="s">
        <v>150</v>
      </c>
    </row>
    <row r="57" spans="3:3" ht="15.5" x14ac:dyDescent="0.35">
      <c r="C57" s="158" t="s">
        <v>196</v>
      </c>
    </row>
  </sheetData>
  <sheetProtection algorithmName="SHA-512" hashValue="J6XwUOasPHUYsD9YGzYQ2a1qNGR0Dpp6BwPBHBoxIYeMpfB1Vjr0K06r3lSyGJDPGI7uJB8z4bhu5YaIYZOUEg==" saltValue="Ks0O9GLH9VJzBC+AxpgsDw=="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6BA3696-1DC7-4FFB-8B27-ED77606828B8}">
  <ds:schemaRefs>
    <ds:schemaRef ds:uri="http://schemas.microsoft.com/DataMashup"/>
  </ds:schemaRefs>
</ds:datastoreItem>
</file>

<file path=docMetadata/LabelInfo.xml><?xml version="1.0" encoding="utf-8"?>
<clbl:labelList xmlns:clbl="http://schemas.microsoft.com/office/2020/mipLabelMetadata">
  <clbl:label id="{ced06422-c515-4a4e-a1f2-e6a0c0200eae}" enabled="1" method="Standard" siteId="{e339bd4b-2e3b-4035-a452-2112d502f2f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Data base</vt:lpstr>
      <vt:lpstr>Sheet1</vt:lpstr>
      <vt:lpstr>START</vt:lpstr>
      <vt:lpstr>Calcul sistem ETICS SG</vt:lpstr>
      <vt:lpstr>Accesorii ETICS</vt:lpstr>
      <vt:lpstr>Produse componente</vt:lpstr>
      <vt:lpstr>'Accesorii ETICS'!Discount_client</vt:lpstr>
      <vt:lpstr>'Accesorii ETICS'!Print_Area</vt:lpstr>
      <vt:lpstr>'Calcul sistem ETICS SG'!Print_Area</vt:lpstr>
      <vt:lpstr>START!Print_Area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Chirita, Razvan</dc:creator>
  <cp:keywords/>
  <dc:description/>
  <cp:lastModifiedBy>Chirita, Razvan</cp:lastModifiedBy>
  <cp:revision/>
  <cp:lastPrinted>2024-08-16T09:41:55Z</cp:lastPrinted>
  <dcterms:created xsi:type="dcterms:W3CDTF">2015-06-05T18:17:20Z</dcterms:created>
  <dcterms:modified xsi:type="dcterms:W3CDTF">2025-06-04T15:38:22Z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ed06422-c515-4a4e-a1f2-e6a0c0200eae_Enabled">
    <vt:lpwstr>true</vt:lpwstr>
  </property>
  <property fmtid="{D5CDD505-2E9C-101B-9397-08002B2CF9AE}" pid="3" name="MSIP_Label_ced06422-c515-4a4e-a1f2-e6a0c0200eae_SetDate">
    <vt:lpwstr>2023-03-21T10:57:29Z</vt:lpwstr>
  </property>
  <property fmtid="{D5CDD505-2E9C-101B-9397-08002B2CF9AE}" pid="4" name="MSIP_Label_ced06422-c515-4a4e-a1f2-e6a0c0200eae_Method">
    <vt:lpwstr>Standard</vt:lpwstr>
  </property>
  <property fmtid="{D5CDD505-2E9C-101B-9397-08002B2CF9AE}" pid="5" name="MSIP_Label_ced06422-c515-4a4e-a1f2-e6a0c0200eae_Name">
    <vt:lpwstr>Unclassifed</vt:lpwstr>
  </property>
  <property fmtid="{D5CDD505-2E9C-101B-9397-08002B2CF9AE}" pid="6" name="MSIP_Label_ced06422-c515-4a4e-a1f2-e6a0c0200eae_SiteId">
    <vt:lpwstr>e339bd4b-2e3b-4035-a452-2112d502f2ff</vt:lpwstr>
  </property>
  <property fmtid="{D5CDD505-2E9C-101B-9397-08002B2CF9AE}" pid="7" name="MSIP_Label_ced06422-c515-4a4e-a1f2-e6a0c0200eae_ActionId">
    <vt:lpwstr>82e94df1-779a-4f0c-b6c2-301556c51e1c</vt:lpwstr>
  </property>
  <property fmtid="{D5CDD505-2E9C-101B-9397-08002B2CF9AE}" pid="8" name="MSIP_Label_ced06422-c515-4a4e-a1f2-e6a0c0200eae_ContentBits">
    <vt:lpwstr>0</vt:lpwstr>
  </property>
</Properties>
</file>